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ittcuad/Google Drive/ardi-phd/02 Dataset/"/>
    </mc:Choice>
  </mc:AlternateContent>
  <bookViews>
    <workbookView xWindow="0" yWindow="780" windowWidth="25600" windowHeight="14900" tabRatio="500" firstSheet="3" activeTab="5"/>
  </bookViews>
  <sheets>
    <sheet name="asli" sheetId="1" r:id="rId1"/>
    <sheet name="prep-outlier" sheetId="2" r:id="rId2"/>
    <sheet name="pre-normalized" sheetId="4" r:id="rId3"/>
    <sheet name="K1-CA" sheetId="8" r:id="rId4"/>
    <sheet name="Aggregate-K1" sheetId="10" r:id="rId5"/>
    <sheet name="Final" sheetId="22" r:id="rId6"/>
    <sheet name="K3-AVG" sheetId="12" r:id="rId7"/>
    <sheet name="K5-AVG" sheetId="14" r:id="rId8"/>
    <sheet name="K2-AVG" sheetId="11" r:id="rId9"/>
    <sheet name="K5-MED" sheetId="17" r:id="rId10"/>
    <sheet name="K2-IWM" sheetId="24" r:id="rId11"/>
    <sheet name="K3-MED" sheetId="15" r:id="rId12"/>
    <sheet name="K4-MED" sheetId="16" r:id="rId13"/>
    <sheet name="K4-IWM" sheetId="20" r:id="rId14"/>
    <sheet name="K4-AVG" sheetId="13" r:id="rId15"/>
    <sheet name="K3-IWM" sheetId="19" r:id="rId16"/>
    <sheet name="K5-IWM" sheetId="21" r:id="rId17"/>
    <sheet name="validation-set" sheetId="9" r:id="rId18"/>
  </sheets>
  <definedNames>
    <definedName name="csv_result_maxwell" localSheetId="0">asli!$A$1:$D$63</definedName>
    <definedName name="csv_result_maxwell" localSheetId="2">'pre-normalized'!$A$1:$D$58</definedName>
    <definedName name="csv_result_maxwell" localSheetId="1">'prep-outlier'!$A$1:$D$58</definedName>
    <definedName name="csv_result_maxwell" localSheetId="17">'validation-set'!$A$1:$D$58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3" i="24" l="1"/>
  <c r="L58" i="24"/>
  <c r="L60" i="24"/>
  <c r="L46" i="24"/>
  <c r="L44" i="24"/>
  <c r="L51" i="24"/>
  <c r="Q6" i="24"/>
  <c r="S6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C14" i="9"/>
  <c r="C19" i="9"/>
  <c r="C9" i="9"/>
  <c r="C16" i="9"/>
  <c r="C11" i="9"/>
  <c r="C22" i="9"/>
  <c r="C12" i="9"/>
  <c r="C15" i="9"/>
  <c r="C13" i="9"/>
  <c r="C21" i="9"/>
  <c r="C18" i="9"/>
  <c r="C17" i="9"/>
  <c r="C24" i="9"/>
  <c r="C25" i="9"/>
  <c r="C23" i="9"/>
  <c r="C20" i="9"/>
  <c r="C32" i="9"/>
  <c r="C26" i="9"/>
  <c r="C28" i="9"/>
  <c r="C27" i="9"/>
  <c r="C29" i="9"/>
  <c r="C33" i="9"/>
  <c r="C31" i="9"/>
  <c r="C30" i="9"/>
  <c r="C34" i="9"/>
  <c r="C35" i="9"/>
  <c r="C42" i="9"/>
  <c r="C36" i="9"/>
  <c r="C38" i="9"/>
  <c r="C37" i="9"/>
  <c r="C39" i="9"/>
  <c r="C40" i="9"/>
  <c r="C41" i="9"/>
  <c r="C51" i="9"/>
  <c r="C43" i="9"/>
  <c r="C44" i="9"/>
  <c r="C45" i="9"/>
  <c r="C46" i="9"/>
  <c r="C47" i="9"/>
  <c r="C48" i="9"/>
  <c r="C49" i="9"/>
  <c r="C50" i="9"/>
  <c r="C52" i="9"/>
  <c r="C53" i="9"/>
  <c r="C54" i="9"/>
  <c r="C55" i="9"/>
  <c r="C56" i="9"/>
  <c r="C57" i="9"/>
  <c r="C58" i="9"/>
  <c r="E14" i="9"/>
  <c r="E19" i="9"/>
  <c r="E9" i="9"/>
  <c r="E16" i="9"/>
  <c r="E11" i="9"/>
  <c r="E22" i="9"/>
  <c r="E12" i="9"/>
  <c r="E15" i="9"/>
  <c r="E13" i="9"/>
  <c r="E21" i="9"/>
  <c r="E18" i="9"/>
  <c r="E17" i="9"/>
  <c r="E24" i="9"/>
  <c r="E25" i="9"/>
  <c r="E23" i="9"/>
  <c r="E20" i="9"/>
  <c r="E32" i="9"/>
  <c r="E26" i="9"/>
  <c r="E28" i="9"/>
  <c r="E27" i="9"/>
  <c r="E29" i="9"/>
  <c r="E33" i="9"/>
  <c r="E31" i="9"/>
  <c r="E30" i="9"/>
  <c r="E34" i="9"/>
  <c r="E35" i="9"/>
  <c r="E42" i="9"/>
  <c r="E36" i="9"/>
  <c r="E38" i="9"/>
  <c r="E37" i="9"/>
  <c r="E39" i="9"/>
  <c r="E40" i="9"/>
  <c r="E41" i="9"/>
  <c r="E51" i="9"/>
  <c r="E43" i="9"/>
  <c r="E44" i="9"/>
  <c r="E45" i="9"/>
  <c r="E46" i="9"/>
  <c r="E47" i="9"/>
  <c r="E48" i="9"/>
  <c r="E49" i="9"/>
  <c r="E50" i="9"/>
  <c r="E52" i="9"/>
  <c r="E53" i="9"/>
  <c r="E54" i="9"/>
  <c r="E55" i="9"/>
  <c r="E56" i="9"/>
  <c r="E57" i="9"/>
  <c r="E58" i="9"/>
  <c r="G14" i="9"/>
  <c r="G19" i="9"/>
  <c r="G9" i="9"/>
  <c r="G16" i="9"/>
  <c r="G11" i="9"/>
  <c r="G22" i="9"/>
  <c r="G12" i="9"/>
  <c r="G15" i="9"/>
  <c r="G13" i="9"/>
  <c r="G21" i="9"/>
  <c r="G18" i="9"/>
  <c r="G17" i="9"/>
  <c r="G24" i="9"/>
  <c r="G25" i="9"/>
  <c r="G23" i="9"/>
  <c r="G20" i="9"/>
  <c r="G32" i="9"/>
  <c r="G26" i="9"/>
  <c r="G28" i="9"/>
  <c r="G27" i="9"/>
  <c r="G29" i="9"/>
  <c r="G33" i="9"/>
  <c r="G31" i="9"/>
  <c r="G30" i="9"/>
  <c r="G34" i="9"/>
  <c r="G35" i="9"/>
  <c r="G42" i="9"/>
  <c r="G36" i="9"/>
  <c r="G38" i="9"/>
  <c r="G37" i="9"/>
  <c r="G39" i="9"/>
  <c r="G40" i="9"/>
  <c r="G41" i="9"/>
  <c r="G51" i="9"/>
  <c r="G43" i="9"/>
  <c r="G44" i="9"/>
  <c r="G45" i="9"/>
  <c r="G46" i="9"/>
  <c r="G47" i="9"/>
  <c r="G48" i="9"/>
  <c r="G49" i="9"/>
  <c r="G50" i="9"/>
  <c r="G52" i="9"/>
  <c r="G53" i="9"/>
  <c r="G54" i="9"/>
  <c r="G55" i="9"/>
  <c r="G56" i="9"/>
  <c r="G57" i="9"/>
  <c r="G58" i="9"/>
  <c r="G10" i="9"/>
  <c r="E10" i="9"/>
  <c r="C10" i="9"/>
  <c r="L78" i="9"/>
  <c r="L77" i="9"/>
  <c r="M78" i="9"/>
  <c r="M79" i="9"/>
  <c r="M80" i="9"/>
  <c r="M81" i="9"/>
  <c r="M82" i="9"/>
  <c r="M83" i="9"/>
  <c r="M77" i="9"/>
  <c r="G69" i="24"/>
  <c r="G71" i="24"/>
  <c r="G72" i="24"/>
  <c r="G70" i="24"/>
  <c r="H51" i="24"/>
  <c r="I51" i="24"/>
  <c r="H52" i="24"/>
  <c r="I52" i="24"/>
  <c r="H53" i="24"/>
  <c r="I53" i="24"/>
  <c r="H54" i="24"/>
  <c r="I54" i="24"/>
  <c r="H55" i="24"/>
  <c r="I55" i="24"/>
  <c r="H56" i="24"/>
  <c r="I56" i="24"/>
  <c r="H57" i="24"/>
  <c r="I57" i="24"/>
  <c r="H58" i="24"/>
  <c r="I58" i="24"/>
  <c r="H59" i="24"/>
  <c r="I59" i="24"/>
  <c r="H60" i="24"/>
  <c r="I60" i="24"/>
  <c r="H61" i="24"/>
  <c r="I61" i="24"/>
  <c r="H62" i="24"/>
  <c r="I62" i="24"/>
  <c r="H63" i="24"/>
  <c r="I63" i="24"/>
  <c r="I65" i="24"/>
  <c r="G66" i="24"/>
  <c r="G65" i="24"/>
  <c r="G68" i="24"/>
  <c r="H14" i="9"/>
  <c r="H58" i="9"/>
  <c r="H51" i="9"/>
  <c r="H45" i="9"/>
  <c r="H20" i="9"/>
  <c r="H24" i="9"/>
  <c r="H46" i="9"/>
  <c r="H21" i="9"/>
  <c r="H32" i="9"/>
  <c r="H16" i="9"/>
  <c r="H19" i="9"/>
  <c r="H22" i="9"/>
  <c r="H10" i="9"/>
  <c r="H7" i="9"/>
  <c r="H42" i="9"/>
  <c r="H6" i="9"/>
  <c r="H9" i="9"/>
  <c r="H11" i="9"/>
  <c r="H12" i="9"/>
  <c r="H13" i="9"/>
  <c r="H15" i="9"/>
  <c r="H17" i="9"/>
  <c r="H18" i="9"/>
  <c r="H23" i="9"/>
  <c r="H3" i="9"/>
  <c r="H5" i="9"/>
  <c r="H26" i="9"/>
  <c r="H27" i="9"/>
  <c r="H28" i="9"/>
  <c r="H29" i="9"/>
  <c r="H30" i="9"/>
  <c r="H31" i="9"/>
  <c r="H33" i="9"/>
  <c r="H34" i="9"/>
  <c r="H35" i="9"/>
  <c r="H36" i="9"/>
  <c r="H37" i="9"/>
  <c r="H38" i="9"/>
  <c r="H39" i="9"/>
  <c r="H40" i="9"/>
  <c r="H41" i="9"/>
  <c r="H43" i="9"/>
  <c r="H44" i="9"/>
  <c r="H47" i="9"/>
  <c r="H48" i="9"/>
  <c r="H49" i="9"/>
  <c r="H50" i="9"/>
  <c r="H52" i="9"/>
  <c r="H2" i="9"/>
  <c r="H4" i="9"/>
  <c r="H53" i="9"/>
  <c r="H54" i="9"/>
  <c r="H55" i="9"/>
  <c r="H8" i="9"/>
  <c r="H57" i="9"/>
  <c r="H56" i="9"/>
  <c r="H25" i="9"/>
  <c r="P8" i="9"/>
  <c r="Q8" i="9"/>
  <c r="P7" i="9"/>
  <c r="G62" i="15"/>
  <c r="G63" i="15"/>
  <c r="G50" i="15"/>
  <c r="G48" i="15"/>
  <c r="G68" i="15"/>
  <c r="F8" i="22"/>
  <c r="J62" i="15"/>
  <c r="J63" i="15"/>
  <c r="J50" i="15"/>
  <c r="J48" i="15"/>
  <c r="F74" i="15"/>
  <c r="F73" i="15"/>
  <c r="F72" i="15"/>
  <c r="F71" i="15"/>
  <c r="F70" i="15"/>
  <c r="K4" i="10"/>
  <c r="V7" i="15"/>
  <c r="V6" i="15"/>
  <c r="V5" i="15"/>
  <c r="V4" i="15"/>
  <c r="V3" i="15"/>
  <c r="G44" i="15"/>
  <c r="G45" i="15"/>
  <c r="G46" i="15"/>
  <c r="G47" i="15"/>
  <c r="G49" i="15"/>
  <c r="G43" i="15"/>
  <c r="L48" i="15"/>
  <c r="G51" i="15"/>
  <c r="G52" i="15"/>
  <c r="G53" i="15"/>
  <c r="G54" i="15"/>
  <c r="G55" i="15"/>
  <c r="G56" i="15"/>
  <c r="L55" i="15"/>
  <c r="G58" i="15"/>
  <c r="G59" i="15"/>
  <c r="G60" i="15"/>
  <c r="G61" i="15"/>
  <c r="G57" i="15"/>
  <c r="G64" i="15"/>
  <c r="G50" i="24"/>
  <c r="G45" i="24"/>
  <c r="G43" i="24"/>
  <c r="G44" i="24"/>
  <c r="G46" i="24"/>
  <c r="G47" i="24"/>
  <c r="G48" i="24"/>
  <c r="G49" i="24"/>
  <c r="F5" i="22"/>
  <c r="H50" i="24"/>
  <c r="I50" i="24"/>
  <c r="H45" i="24"/>
  <c r="I45" i="24"/>
  <c r="H43" i="24"/>
  <c r="I43" i="24"/>
  <c r="H44" i="24"/>
  <c r="I44" i="24"/>
  <c r="H46" i="24"/>
  <c r="I46" i="24"/>
  <c r="H47" i="24"/>
  <c r="I47" i="24"/>
  <c r="H48" i="24"/>
  <c r="I48" i="24"/>
  <c r="H49" i="24"/>
  <c r="I49" i="24"/>
  <c r="E5" i="22"/>
  <c r="D5" i="22"/>
  <c r="AD67" i="9"/>
  <c r="AC67" i="9"/>
  <c r="T70" i="9"/>
  <c r="T67" i="9"/>
  <c r="T68" i="9"/>
  <c r="T69" i="9"/>
  <c r="T71" i="9"/>
  <c r="T72" i="9"/>
  <c r="T73" i="9"/>
  <c r="AD68" i="9"/>
  <c r="AC68" i="9"/>
  <c r="L63" i="24"/>
  <c r="N62" i="24"/>
  <c r="L62" i="24"/>
  <c r="J63" i="24"/>
  <c r="J62" i="24"/>
  <c r="J57" i="24"/>
  <c r="J58" i="24"/>
  <c r="J59" i="24"/>
  <c r="J60" i="24"/>
  <c r="J61" i="24"/>
  <c r="L61" i="24"/>
  <c r="L59" i="24"/>
  <c r="L57" i="24"/>
  <c r="L56" i="24"/>
  <c r="N55" i="24"/>
  <c r="L55" i="24"/>
  <c r="J56" i="24"/>
  <c r="J55" i="24"/>
  <c r="J50" i="24"/>
  <c r="J51" i="24"/>
  <c r="J52" i="24"/>
  <c r="J53" i="24"/>
  <c r="J54" i="24"/>
  <c r="L54" i="24"/>
  <c r="L52" i="24"/>
  <c r="L50" i="24"/>
  <c r="L49" i="24"/>
  <c r="N48" i="24"/>
  <c r="L48" i="24"/>
  <c r="J49" i="24"/>
  <c r="J48" i="24"/>
  <c r="J43" i="24"/>
  <c r="J44" i="24"/>
  <c r="J45" i="24"/>
  <c r="J46" i="24"/>
  <c r="J47" i="24"/>
  <c r="L47" i="24"/>
  <c r="L45" i="24"/>
  <c r="L43" i="24"/>
  <c r="G33" i="24"/>
  <c r="G34" i="24"/>
  <c r="G35" i="24"/>
  <c r="G36" i="24"/>
  <c r="G37" i="24"/>
  <c r="G38" i="24"/>
  <c r="G39" i="24"/>
  <c r="G41" i="24"/>
  <c r="H33" i="24"/>
  <c r="I33" i="24"/>
  <c r="H34" i="24"/>
  <c r="I34" i="24"/>
  <c r="H35" i="24"/>
  <c r="I35" i="24"/>
  <c r="H36" i="24"/>
  <c r="I36" i="24"/>
  <c r="H37" i="24"/>
  <c r="I37" i="24"/>
  <c r="H38" i="24"/>
  <c r="I38" i="24"/>
  <c r="H39" i="24"/>
  <c r="I39" i="24"/>
  <c r="I40" i="24"/>
  <c r="G40" i="24"/>
  <c r="J39" i="24"/>
  <c r="J38" i="24"/>
  <c r="J33" i="24"/>
  <c r="J34" i="24"/>
  <c r="J35" i="24"/>
  <c r="J36" i="24"/>
  <c r="J37" i="24"/>
  <c r="L37" i="24"/>
  <c r="L36" i="24"/>
  <c r="L35" i="24"/>
  <c r="L34" i="24"/>
  <c r="L33" i="24"/>
  <c r="G23" i="24"/>
  <c r="G24" i="24"/>
  <c r="G25" i="24"/>
  <c r="G26" i="24"/>
  <c r="G27" i="24"/>
  <c r="G28" i="24"/>
  <c r="G29" i="24"/>
  <c r="G31" i="24"/>
  <c r="H23" i="24"/>
  <c r="I23" i="24"/>
  <c r="H24" i="24"/>
  <c r="I24" i="24"/>
  <c r="H25" i="24"/>
  <c r="I25" i="24"/>
  <c r="H26" i="24"/>
  <c r="I26" i="24"/>
  <c r="H27" i="24"/>
  <c r="I27" i="24"/>
  <c r="H28" i="24"/>
  <c r="I28" i="24"/>
  <c r="H29" i="24"/>
  <c r="I29" i="24"/>
  <c r="I30" i="24"/>
  <c r="G30" i="24"/>
  <c r="J29" i="24"/>
  <c r="J28" i="24"/>
  <c r="J23" i="24"/>
  <c r="J24" i="24"/>
  <c r="J25" i="24"/>
  <c r="J26" i="24"/>
  <c r="J27" i="24"/>
  <c r="L27" i="24"/>
  <c r="L26" i="24"/>
  <c r="L25" i="24"/>
  <c r="L24" i="24"/>
  <c r="L23" i="24"/>
  <c r="G13" i="24"/>
  <c r="G14" i="24"/>
  <c r="G15" i="24"/>
  <c r="G16" i="24"/>
  <c r="G17" i="24"/>
  <c r="G18" i="24"/>
  <c r="G19" i="24"/>
  <c r="G21" i="24"/>
  <c r="H13" i="24"/>
  <c r="I13" i="24"/>
  <c r="H14" i="24"/>
  <c r="I14" i="24"/>
  <c r="H15" i="24"/>
  <c r="I15" i="24"/>
  <c r="H16" i="24"/>
  <c r="I16" i="24"/>
  <c r="H17" i="24"/>
  <c r="I17" i="24"/>
  <c r="H18" i="24"/>
  <c r="I18" i="24"/>
  <c r="H19" i="24"/>
  <c r="I19" i="24"/>
  <c r="I20" i="24"/>
  <c r="G20" i="24"/>
  <c r="J19" i="24"/>
  <c r="J18" i="24"/>
  <c r="J13" i="24"/>
  <c r="J14" i="24"/>
  <c r="J15" i="24"/>
  <c r="J16" i="24"/>
  <c r="J17" i="24"/>
  <c r="L17" i="24"/>
  <c r="L16" i="24"/>
  <c r="L15" i="24"/>
  <c r="L14" i="24"/>
  <c r="L13" i="24"/>
  <c r="G3" i="24"/>
  <c r="G4" i="24"/>
  <c r="G5" i="24"/>
  <c r="G6" i="24"/>
  <c r="G7" i="24"/>
  <c r="G8" i="24"/>
  <c r="G9" i="24"/>
  <c r="G11" i="24"/>
  <c r="H3" i="24"/>
  <c r="I3" i="24"/>
  <c r="H4" i="24"/>
  <c r="I4" i="24"/>
  <c r="H5" i="24"/>
  <c r="I5" i="24"/>
  <c r="H6" i="24"/>
  <c r="I6" i="24"/>
  <c r="H7" i="24"/>
  <c r="I7" i="24"/>
  <c r="H8" i="24"/>
  <c r="I8" i="24"/>
  <c r="H9" i="24"/>
  <c r="I9" i="24"/>
  <c r="I10" i="24"/>
  <c r="G10" i="24"/>
  <c r="J9" i="24"/>
  <c r="J8" i="24"/>
  <c r="V7" i="24"/>
  <c r="U7" i="24"/>
  <c r="T7" i="24"/>
  <c r="S7" i="24"/>
  <c r="R7" i="24"/>
  <c r="Q7" i="24"/>
  <c r="P7" i="24"/>
  <c r="J3" i="24"/>
  <c r="J4" i="24"/>
  <c r="J5" i="24"/>
  <c r="J6" i="24"/>
  <c r="J7" i="24"/>
  <c r="L4" i="24"/>
  <c r="L3" i="24"/>
  <c r="O7" i="24"/>
  <c r="L7" i="24"/>
  <c r="V6" i="24"/>
  <c r="U6" i="24"/>
  <c r="T6" i="24"/>
  <c r="R6" i="24"/>
  <c r="P6" i="24"/>
  <c r="L6" i="24"/>
  <c r="O6" i="24"/>
  <c r="V5" i="24"/>
  <c r="U5" i="24"/>
  <c r="T5" i="24"/>
  <c r="S5" i="24"/>
  <c r="R5" i="24"/>
  <c r="Q5" i="24"/>
  <c r="P5" i="24"/>
  <c r="L5" i="24"/>
  <c r="O5" i="24"/>
  <c r="V4" i="24"/>
  <c r="U4" i="24"/>
  <c r="T4" i="24"/>
  <c r="S4" i="24"/>
  <c r="R4" i="24"/>
  <c r="Q4" i="24"/>
  <c r="P4" i="24"/>
  <c r="O4" i="24"/>
  <c r="V3" i="24"/>
  <c r="U3" i="24"/>
  <c r="T3" i="24"/>
  <c r="S3" i="24"/>
  <c r="R3" i="24"/>
  <c r="Q3" i="24"/>
  <c r="P3" i="24"/>
  <c r="O3" i="24"/>
  <c r="G67" i="17"/>
  <c r="G69" i="17"/>
  <c r="G57" i="17"/>
  <c r="G48" i="17"/>
  <c r="G75" i="17"/>
  <c r="F14" i="22"/>
  <c r="H67" i="17"/>
  <c r="I67" i="17"/>
  <c r="H69" i="17"/>
  <c r="I69" i="17"/>
  <c r="H57" i="17"/>
  <c r="I57" i="17"/>
  <c r="H48" i="17"/>
  <c r="I48" i="17"/>
  <c r="I74" i="17"/>
  <c r="E14" i="22"/>
  <c r="G74" i="17"/>
  <c r="D14" i="22"/>
  <c r="G64" i="21"/>
  <c r="G67" i="21"/>
  <c r="G69" i="21"/>
  <c r="G70" i="21"/>
  <c r="G60" i="21"/>
  <c r="G57" i="21"/>
  <c r="G54" i="21"/>
  <c r="G45" i="21"/>
  <c r="G48" i="21"/>
  <c r="G75" i="21"/>
  <c r="F13" i="22"/>
  <c r="H64" i="21"/>
  <c r="I64" i="21"/>
  <c r="H67" i="21"/>
  <c r="I67" i="21"/>
  <c r="H69" i="21"/>
  <c r="I69" i="21"/>
  <c r="H70" i="21"/>
  <c r="I70" i="21"/>
  <c r="H60" i="21"/>
  <c r="I60" i="21"/>
  <c r="H57" i="21"/>
  <c r="I57" i="21"/>
  <c r="H54" i="21"/>
  <c r="I54" i="21"/>
  <c r="H45" i="21"/>
  <c r="I45" i="21"/>
  <c r="H48" i="21"/>
  <c r="I48" i="21"/>
  <c r="I74" i="21"/>
  <c r="E13" i="22"/>
  <c r="G74" i="21"/>
  <c r="D13" i="22"/>
  <c r="G64" i="14"/>
  <c r="G69" i="14"/>
  <c r="G57" i="14"/>
  <c r="G75" i="14"/>
  <c r="F12" i="22"/>
  <c r="H64" i="14"/>
  <c r="I64" i="14"/>
  <c r="H69" i="14"/>
  <c r="I69" i="14"/>
  <c r="H57" i="14"/>
  <c r="I57" i="14"/>
  <c r="I74" i="14"/>
  <c r="E12" i="22"/>
  <c r="G74" i="14"/>
  <c r="D12" i="22"/>
  <c r="G64" i="16"/>
  <c r="G69" i="16"/>
  <c r="G75" i="16"/>
  <c r="F11" i="22"/>
  <c r="H64" i="16"/>
  <c r="I64" i="16"/>
  <c r="H69" i="16"/>
  <c r="I69" i="16"/>
  <c r="I74" i="16"/>
  <c r="E11" i="22"/>
  <c r="G74" i="16"/>
  <c r="D11" i="22"/>
  <c r="G64" i="20"/>
  <c r="G67" i="20"/>
  <c r="G69" i="20"/>
  <c r="G70" i="20"/>
  <c r="G60" i="20"/>
  <c r="G54" i="20"/>
  <c r="G45" i="20"/>
  <c r="G48" i="20"/>
  <c r="G75" i="20"/>
  <c r="F10" i="22"/>
  <c r="H64" i="20"/>
  <c r="I64" i="20"/>
  <c r="H67" i="20"/>
  <c r="I67" i="20"/>
  <c r="H69" i="20"/>
  <c r="I69" i="20"/>
  <c r="H70" i="20"/>
  <c r="I70" i="20"/>
  <c r="H60" i="20"/>
  <c r="I60" i="20"/>
  <c r="H54" i="20"/>
  <c r="I54" i="20"/>
  <c r="H45" i="20"/>
  <c r="I45" i="20"/>
  <c r="H48" i="20"/>
  <c r="I48" i="20"/>
  <c r="I74" i="20"/>
  <c r="E10" i="22"/>
  <c r="G74" i="20"/>
  <c r="D10" i="22"/>
  <c r="G64" i="13"/>
  <c r="G69" i="13"/>
  <c r="G75" i="13"/>
  <c r="F9" i="22"/>
  <c r="H64" i="13"/>
  <c r="I64" i="13"/>
  <c r="H69" i="13"/>
  <c r="I69" i="13"/>
  <c r="I74" i="13"/>
  <c r="E9" i="22"/>
  <c r="G74" i="13"/>
  <c r="D9" i="22"/>
  <c r="H43" i="15"/>
  <c r="I43" i="15"/>
  <c r="H44" i="15"/>
  <c r="I44" i="15"/>
  <c r="H45" i="15"/>
  <c r="I45" i="15"/>
  <c r="H46" i="15"/>
  <c r="I46" i="15"/>
  <c r="H47" i="15"/>
  <c r="I47" i="15"/>
  <c r="H48" i="15"/>
  <c r="I48" i="15"/>
  <c r="H49" i="15"/>
  <c r="I49" i="15"/>
  <c r="H50" i="15"/>
  <c r="I50" i="15"/>
  <c r="H51" i="15"/>
  <c r="I51" i="15"/>
  <c r="H52" i="15"/>
  <c r="I52" i="15"/>
  <c r="H53" i="15"/>
  <c r="I53" i="15"/>
  <c r="H54" i="15"/>
  <c r="I54" i="15"/>
  <c r="H55" i="15"/>
  <c r="I55" i="15"/>
  <c r="H56" i="15"/>
  <c r="I56" i="15"/>
  <c r="H57" i="15"/>
  <c r="I57" i="15"/>
  <c r="H58" i="15"/>
  <c r="I58" i="15"/>
  <c r="H59" i="15"/>
  <c r="I59" i="15"/>
  <c r="H60" i="15"/>
  <c r="I60" i="15"/>
  <c r="H61" i="15"/>
  <c r="I61" i="15"/>
  <c r="H62" i="15"/>
  <c r="I62" i="15"/>
  <c r="H63" i="15"/>
  <c r="I63" i="15"/>
  <c r="I67" i="15"/>
  <c r="E8" i="22"/>
  <c r="G67" i="15"/>
  <c r="D8" i="22"/>
  <c r="G67" i="19"/>
  <c r="G69" i="19"/>
  <c r="G70" i="19"/>
  <c r="G60" i="19"/>
  <c r="G54" i="19"/>
  <c r="G45" i="19"/>
  <c r="G48" i="19"/>
  <c r="G75" i="19"/>
  <c r="F7" i="22"/>
  <c r="H67" i="19"/>
  <c r="I67" i="19"/>
  <c r="H69" i="19"/>
  <c r="I69" i="19"/>
  <c r="H70" i="19"/>
  <c r="I70" i="19"/>
  <c r="H60" i="19"/>
  <c r="I60" i="19"/>
  <c r="H54" i="19"/>
  <c r="I54" i="19"/>
  <c r="H45" i="19"/>
  <c r="I45" i="19"/>
  <c r="H48" i="19"/>
  <c r="I48" i="19"/>
  <c r="I74" i="19"/>
  <c r="E7" i="22"/>
  <c r="G74" i="19"/>
  <c r="D7" i="22"/>
  <c r="G70" i="12"/>
  <c r="G55" i="12"/>
  <c r="G54" i="12"/>
  <c r="G48" i="12"/>
  <c r="G75" i="12"/>
  <c r="F6" i="22"/>
  <c r="H70" i="12"/>
  <c r="I70" i="12"/>
  <c r="H55" i="12"/>
  <c r="I55" i="12"/>
  <c r="H54" i="12"/>
  <c r="I54" i="12"/>
  <c r="H48" i="12"/>
  <c r="I48" i="12"/>
  <c r="I74" i="12"/>
  <c r="E6" i="22"/>
  <c r="G74" i="12"/>
  <c r="D6" i="22"/>
  <c r="G64" i="11"/>
  <c r="G55" i="11"/>
  <c r="G75" i="11"/>
  <c r="F4" i="22"/>
  <c r="H64" i="11"/>
  <c r="I64" i="11"/>
  <c r="H55" i="11"/>
  <c r="I55" i="11"/>
  <c r="I74" i="11"/>
  <c r="E4" i="22"/>
  <c r="G74" i="11"/>
  <c r="D4" i="22"/>
  <c r="F3" i="22"/>
  <c r="E3" i="22"/>
  <c r="D3" i="22"/>
  <c r="E53" i="10"/>
  <c r="E52" i="10"/>
  <c r="G52" i="10"/>
  <c r="H57" i="12"/>
  <c r="AD70" i="9"/>
  <c r="AC70" i="9"/>
  <c r="W68" i="9"/>
  <c r="W69" i="9"/>
  <c r="W70" i="9"/>
  <c r="W71" i="9"/>
  <c r="W72" i="9"/>
  <c r="W73" i="9"/>
  <c r="AD69" i="9"/>
  <c r="AC69" i="9"/>
  <c r="V68" i="9"/>
  <c r="V69" i="9"/>
  <c r="V70" i="9"/>
  <c r="V71" i="9"/>
  <c r="V72" i="9"/>
  <c r="V73" i="9"/>
  <c r="U68" i="9"/>
  <c r="U69" i="9"/>
  <c r="U70" i="9"/>
  <c r="U71" i="9"/>
  <c r="U72" i="9"/>
  <c r="U73" i="9"/>
  <c r="AB70" i="9"/>
  <c r="AA70" i="9"/>
  <c r="S68" i="9"/>
  <c r="S69" i="9"/>
  <c r="S70" i="9"/>
  <c r="S71" i="9"/>
  <c r="S72" i="9"/>
  <c r="S73" i="9"/>
  <c r="AB69" i="9"/>
  <c r="AA69" i="9"/>
  <c r="R68" i="9"/>
  <c r="R69" i="9"/>
  <c r="R70" i="9"/>
  <c r="R71" i="9"/>
  <c r="R72" i="9"/>
  <c r="R73" i="9"/>
  <c r="AB68" i="9"/>
  <c r="AA68" i="9"/>
  <c r="Q68" i="9"/>
  <c r="Q69" i="9"/>
  <c r="Q70" i="9"/>
  <c r="Q71" i="9"/>
  <c r="Q72" i="9"/>
  <c r="Q73" i="9"/>
  <c r="Z68" i="9"/>
  <c r="Y68" i="9"/>
  <c r="N73" i="9"/>
  <c r="Z69" i="9"/>
  <c r="Y69" i="9"/>
  <c r="O73" i="9"/>
  <c r="Z70" i="9"/>
  <c r="Y70" i="9"/>
  <c r="P68" i="9"/>
  <c r="P69" i="9"/>
  <c r="P70" i="9"/>
  <c r="P71" i="9"/>
  <c r="P72" i="9"/>
  <c r="P73" i="9"/>
  <c r="O68" i="9"/>
  <c r="O69" i="9"/>
  <c r="O70" i="9"/>
  <c r="O71" i="9"/>
  <c r="O72" i="9"/>
  <c r="N72" i="9"/>
  <c r="N71" i="9"/>
  <c r="N70" i="9"/>
  <c r="N69" i="9"/>
  <c r="N68" i="9"/>
  <c r="Z67" i="9"/>
  <c r="Y67" i="9"/>
  <c r="M68" i="9"/>
  <c r="W67" i="9"/>
  <c r="G65" i="21"/>
  <c r="G66" i="21"/>
  <c r="G68" i="21"/>
  <c r="G72" i="21"/>
  <c r="H65" i="21"/>
  <c r="I65" i="21"/>
  <c r="H66" i="21"/>
  <c r="I66" i="21"/>
  <c r="H68" i="21"/>
  <c r="I68" i="21"/>
  <c r="I71" i="21"/>
  <c r="G71" i="21"/>
  <c r="J70" i="21"/>
  <c r="J69" i="21"/>
  <c r="J64" i="21"/>
  <c r="J65" i="21"/>
  <c r="J66" i="21"/>
  <c r="J67" i="21"/>
  <c r="J68" i="21"/>
  <c r="L68" i="21"/>
  <c r="L67" i="21"/>
  <c r="L66" i="21"/>
  <c r="L65" i="21"/>
  <c r="L64" i="21"/>
  <c r="G55" i="21"/>
  <c r="G56" i="21"/>
  <c r="G58" i="21"/>
  <c r="G59" i="21"/>
  <c r="G62" i="21"/>
  <c r="H55" i="21"/>
  <c r="I55" i="21"/>
  <c r="H56" i="21"/>
  <c r="I56" i="21"/>
  <c r="H58" i="21"/>
  <c r="I58" i="21"/>
  <c r="H59" i="21"/>
  <c r="I59" i="21"/>
  <c r="I61" i="21"/>
  <c r="G61" i="21"/>
  <c r="J60" i="21"/>
  <c r="J59" i="21"/>
  <c r="J54" i="21"/>
  <c r="J55" i="21"/>
  <c r="J56" i="21"/>
  <c r="J57" i="21"/>
  <c r="J58" i="21"/>
  <c r="L58" i="21"/>
  <c r="L57" i="21"/>
  <c r="L56" i="21"/>
  <c r="L55" i="21"/>
  <c r="L54" i="21"/>
  <c r="G43" i="21"/>
  <c r="G44" i="21"/>
  <c r="G46" i="21"/>
  <c r="G47" i="21"/>
  <c r="G49" i="21"/>
  <c r="G51" i="21"/>
  <c r="H43" i="21"/>
  <c r="I43" i="21"/>
  <c r="H44" i="21"/>
  <c r="I44" i="21"/>
  <c r="H46" i="21"/>
  <c r="I46" i="21"/>
  <c r="H47" i="21"/>
  <c r="I47" i="21"/>
  <c r="H49" i="21"/>
  <c r="I49" i="21"/>
  <c r="I50" i="21"/>
  <c r="G50" i="21"/>
  <c r="J49" i="21"/>
  <c r="J48" i="21"/>
  <c r="J43" i="21"/>
  <c r="J44" i="21"/>
  <c r="J45" i="21"/>
  <c r="J46" i="21"/>
  <c r="J47" i="21"/>
  <c r="L47" i="21"/>
  <c r="L46" i="21"/>
  <c r="L45" i="21"/>
  <c r="L44" i="21"/>
  <c r="L43" i="21"/>
  <c r="G33" i="21"/>
  <c r="G34" i="21"/>
  <c r="G35" i="21"/>
  <c r="G36" i="21"/>
  <c r="G37" i="21"/>
  <c r="G38" i="21"/>
  <c r="G39" i="21"/>
  <c r="G41" i="21"/>
  <c r="H33" i="21"/>
  <c r="I33" i="21"/>
  <c r="H34" i="21"/>
  <c r="I34" i="21"/>
  <c r="H35" i="21"/>
  <c r="I35" i="21"/>
  <c r="H36" i="21"/>
  <c r="I36" i="21"/>
  <c r="H37" i="21"/>
  <c r="I37" i="21"/>
  <c r="H38" i="21"/>
  <c r="I38" i="21"/>
  <c r="H39" i="21"/>
  <c r="I39" i="21"/>
  <c r="I40" i="21"/>
  <c r="G40" i="21"/>
  <c r="J39" i="21"/>
  <c r="J38" i="21"/>
  <c r="J33" i="21"/>
  <c r="J34" i="21"/>
  <c r="J35" i="21"/>
  <c r="J36" i="21"/>
  <c r="J37" i="21"/>
  <c r="L37" i="21"/>
  <c r="L36" i="21"/>
  <c r="L35" i="21"/>
  <c r="L34" i="21"/>
  <c r="L33" i="21"/>
  <c r="G23" i="21"/>
  <c r="G24" i="21"/>
  <c r="G25" i="21"/>
  <c r="G26" i="21"/>
  <c r="G27" i="21"/>
  <c r="G28" i="21"/>
  <c r="G29" i="21"/>
  <c r="G31" i="21"/>
  <c r="H23" i="21"/>
  <c r="I23" i="21"/>
  <c r="H24" i="21"/>
  <c r="I24" i="21"/>
  <c r="H25" i="21"/>
  <c r="I25" i="21"/>
  <c r="H26" i="21"/>
  <c r="I26" i="21"/>
  <c r="H27" i="21"/>
  <c r="I27" i="21"/>
  <c r="H28" i="21"/>
  <c r="I28" i="21"/>
  <c r="H29" i="21"/>
  <c r="I29" i="21"/>
  <c r="I30" i="21"/>
  <c r="G30" i="21"/>
  <c r="J29" i="21"/>
  <c r="J28" i="21"/>
  <c r="J23" i="21"/>
  <c r="J24" i="21"/>
  <c r="J25" i="21"/>
  <c r="J26" i="21"/>
  <c r="J27" i="21"/>
  <c r="L27" i="21"/>
  <c r="L26" i="21"/>
  <c r="L25" i="21"/>
  <c r="L24" i="21"/>
  <c r="L23" i="21"/>
  <c r="G13" i="21"/>
  <c r="G14" i="21"/>
  <c r="G15" i="21"/>
  <c r="G16" i="21"/>
  <c r="G17" i="21"/>
  <c r="G18" i="21"/>
  <c r="G19" i="21"/>
  <c r="G21" i="21"/>
  <c r="H13" i="21"/>
  <c r="I13" i="21"/>
  <c r="H14" i="21"/>
  <c r="I14" i="21"/>
  <c r="H15" i="21"/>
  <c r="I15" i="21"/>
  <c r="H16" i="21"/>
  <c r="I16" i="21"/>
  <c r="H17" i="21"/>
  <c r="I17" i="21"/>
  <c r="H18" i="21"/>
  <c r="I18" i="21"/>
  <c r="H19" i="21"/>
  <c r="I19" i="21"/>
  <c r="I20" i="21"/>
  <c r="G20" i="21"/>
  <c r="J19" i="21"/>
  <c r="J18" i="21"/>
  <c r="J13" i="21"/>
  <c r="J14" i="21"/>
  <c r="J15" i="21"/>
  <c r="J16" i="21"/>
  <c r="J17" i="21"/>
  <c r="L17" i="21"/>
  <c r="L16" i="21"/>
  <c r="L15" i="21"/>
  <c r="L14" i="21"/>
  <c r="L13" i="21"/>
  <c r="G3" i="21"/>
  <c r="G4" i="21"/>
  <c r="G5" i="21"/>
  <c r="G6" i="21"/>
  <c r="G7" i="21"/>
  <c r="G8" i="21"/>
  <c r="G9" i="21"/>
  <c r="G11" i="21"/>
  <c r="H3" i="21"/>
  <c r="I3" i="21"/>
  <c r="H4" i="21"/>
  <c r="I4" i="21"/>
  <c r="H5" i="21"/>
  <c r="I5" i="21"/>
  <c r="H6" i="21"/>
  <c r="I6" i="21"/>
  <c r="H7" i="21"/>
  <c r="I7" i="21"/>
  <c r="H8" i="21"/>
  <c r="I8" i="21"/>
  <c r="H9" i="21"/>
  <c r="I9" i="21"/>
  <c r="I10" i="21"/>
  <c r="G10" i="21"/>
  <c r="J9" i="21"/>
  <c r="J8" i="21"/>
  <c r="V7" i="21"/>
  <c r="U7" i="21"/>
  <c r="T7" i="21"/>
  <c r="S7" i="21"/>
  <c r="R7" i="21"/>
  <c r="Q7" i="21"/>
  <c r="P7" i="21"/>
  <c r="J3" i="21"/>
  <c r="J4" i="21"/>
  <c r="J5" i="21"/>
  <c r="J6" i="21"/>
  <c r="J7" i="21"/>
  <c r="L4" i="21"/>
  <c r="L3" i="21"/>
  <c r="O7" i="21"/>
  <c r="L7" i="21"/>
  <c r="V6" i="21"/>
  <c r="U6" i="21"/>
  <c r="T6" i="21"/>
  <c r="S6" i="21"/>
  <c r="R6" i="21"/>
  <c r="Q6" i="21"/>
  <c r="P6" i="21"/>
  <c r="L6" i="21"/>
  <c r="O6" i="21"/>
  <c r="V5" i="21"/>
  <c r="U5" i="21"/>
  <c r="T5" i="21"/>
  <c r="S5" i="21"/>
  <c r="R5" i="21"/>
  <c r="Q5" i="21"/>
  <c r="P5" i="21"/>
  <c r="L5" i="21"/>
  <c r="O5" i="21"/>
  <c r="V4" i="21"/>
  <c r="U4" i="21"/>
  <c r="T4" i="21"/>
  <c r="S4" i="21"/>
  <c r="R4" i="21"/>
  <c r="Q4" i="21"/>
  <c r="P4" i="21"/>
  <c r="O4" i="21"/>
  <c r="V3" i="21"/>
  <c r="U3" i="21"/>
  <c r="T3" i="21"/>
  <c r="S3" i="21"/>
  <c r="R3" i="21"/>
  <c r="Q3" i="21"/>
  <c r="P3" i="21"/>
  <c r="O3" i="21"/>
  <c r="G65" i="20"/>
  <c r="G66" i="20"/>
  <c r="G68" i="20"/>
  <c r="G72" i="20"/>
  <c r="H65" i="20"/>
  <c r="I65" i="20"/>
  <c r="H66" i="20"/>
  <c r="I66" i="20"/>
  <c r="H68" i="20"/>
  <c r="I68" i="20"/>
  <c r="I71" i="20"/>
  <c r="G71" i="20"/>
  <c r="J70" i="20"/>
  <c r="J69" i="20"/>
  <c r="J64" i="20"/>
  <c r="J65" i="20"/>
  <c r="J66" i="20"/>
  <c r="J67" i="20"/>
  <c r="J68" i="20"/>
  <c r="L68" i="20"/>
  <c r="L67" i="20"/>
  <c r="L66" i="20"/>
  <c r="L65" i="20"/>
  <c r="L64" i="20"/>
  <c r="G55" i="20"/>
  <c r="G56" i="20"/>
  <c r="G57" i="20"/>
  <c r="G58" i="20"/>
  <c r="G59" i="20"/>
  <c r="G62" i="20"/>
  <c r="H55" i="20"/>
  <c r="I55" i="20"/>
  <c r="H56" i="20"/>
  <c r="I56" i="20"/>
  <c r="H57" i="20"/>
  <c r="I57" i="20"/>
  <c r="H58" i="20"/>
  <c r="I58" i="20"/>
  <c r="H59" i="20"/>
  <c r="I59" i="20"/>
  <c r="I61" i="20"/>
  <c r="G61" i="20"/>
  <c r="J60" i="20"/>
  <c r="J59" i="20"/>
  <c r="J54" i="20"/>
  <c r="J55" i="20"/>
  <c r="J56" i="20"/>
  <c r="J57" i="20"/>
  <c r="J58" i="20"/>
  <c r="L58" i="20"/>
  <c r="L57" i="20"/>
  <c r="L56" i="20"/>
  <c r="L55" i="20"/>
  <c r="L54" i="20"/>
  <c r="G43" i="20"/>
  <c r="G44" i="20"/>
  <c r="G46" i="20"/>
  <c r="G47" i="20"/>
  <c r="G49" i="20"/>
  <c r="G51" i="20"/>
  <c r="H43" i="20"/>
  <c r="I43" i="20"/>
  <c r="H44" i="20"/>
  <c r="I44" i="20"/>
  <c r="H46" i="20"/>
  <c r="I46" i="20"/>
  <c r="H47" i="20"/>
  <c r="I47" i="20"/>
  <c r="H49" i="20"/>
  <c r="I49" i="20"/>
  <c r="I50" i="20"/>
  <c r="G50" i="20"/>
  <c r="J49" i="20"/>
  <c r="J48" i="20"/>
  <c r="J43" i="20"/>
  <c r="J44" i="20"/>
  <c r="J45" i="20"/>
  <c r="J46" i="20"/>
  <c r="J47" i="20"/>
  <c r="L47" i="20"/>
  <c r="L46" i="20"/>
  <c r="L45" i="20"/>
  <c r="L44" i="20"/>
  <c r="L43" i="20"/>
  <c r="G33" i="20"/>
  <c r="G34" i="20"/>
  <c r="G35" i="20"/>
  <c r="G36" i="20"/>
  <c r="G37" i="20"/>
  <c r="G38" i="20"/>
  <c r="G39" i="20"/>
  <c r="G41" i="20"/>
  <c r="H33" i="20"/>
  <c r="I33" i="20"/>
  <c r="H34" i="20"/>
  <c r="I34" i="20"/>
  <c r="H35" i="20"/>
  <c r="I35" i="20"/>
  <c r="H36" i="20"/>
  <c r="I36" i="20"/>
  <c r="H37" i="20"/>
  <c r="I37" i="20"/>
  <c r="H38" i="20"/>
  <c r="I38" i="20"/>
  <c r="H39" i="20"/>
  <c r="I39" i="20"/>
  <c r="I40" i="20"/>
  <c r="G40" i="20"/>
  <c r="J39" i="20"/>
  <c r="J38" i="20"/>
  <c r="J33" i="20"/>
  <c r="J34" i="20"/>
  <c r="J35" i="20"/>
  <c r="J36" i="20"/>
  <c r="J37" i="20"/>
  <c r="L37" i="20"/>
  <c r="L36" i="20"/>
  <c r="L35" i="20"/>
  <c r="L34" i="20"/>
  <c r="L33" i="20"/>
  <c r="G23" i="20"/>
  <c r="G24" i="20"/>
  <c r="G25" i="20"/>
  <c r="G26" i="20"/>
  <c r="G27" i="20"/>
  <c r="G28" i="20"/>
  <c r="G29" i="20"/>
  <c r="G31" i="20"/>
  <c r="H23" i="20"/>
  <c r="I23" i="20"/>
  <c r="H24" i="20"/>
  <c r="I24" i="20"/>
  <c r="H25" i="20"/>
  <c r="I25" i="20"/>
  <c r="H26" i="20"/>
  <c r="I26" i="20"/>
  <c r="H27" i="20"/>
  <c r="I27" i="20"/>
  <c r="H28" i="20"/>
  <c r="I28" i="20"/>
  <c r="H29" i="20"/>
  <c r="I29" i="20"/>
  <c r="I30" i="20"/>
  <c r="G30" i="20"/>
  <c r="J29" i="20"/>
  <c r="J28" i="20"/>
  <c r="J23" i="20"/>
  <c r="J24" i="20"/>
  <c r="J25" i="20"/>
  <c r="J26" i="20"/>
  <c r="J27" i="20"/>
  <c r="L27" i="20"/>
  <c r="L26" i="20"/>
  <c r="L25" i="20"/>
  <c r="L24" i="20"/>
  <c r="L23" i="20"/>
  <c r="G13" i="20"/>
  <c r="G14" i="20"/>
  <c r="G15" i="20"/>
  <c r="G16" i="20"/>
  <c r="G17" i="20"/>
  <c r="G18" i="20"/>
  <c r="G19" i="20"/>
  <c r="G21" i="20"/>
  <c r="H13" i="20"/>
  <c r="I13" i="20"/>
  <c r="H14" i="20"/>
  <c r="I14" i="20"/>
  <c r="H15" i="20"/>
  <c r="I15" i="20"/>
  <c r="H16" i="20"/>
  <c r="I16" i="20"/>
  <c r="H17" i="20"/>
  <c r="I17" i="20"/>
  <c r="H18" i="20"/>
  <c r="I18" i="20"/>
  <c r="H19" i="20"/>
  <c r="I19" i="20"/>
  <c r="I20" i="20"/>
  <c r="G20" i="20"/>
  <c r="J19" i="20"/>
  <c r="J18" i="20"/>
  <c r="J13" i="20"/>
  <c r="J14" i="20"/>
  <c r="J15" i="20"/>
  <c r="J16" i="20"/>
  <c r="J17" i="20"/>
  <c r="L17" i="20"/>
  <c r="L16" i="20"/>
  <c r="L15" i="20"/>
  <c r="L14" i="20"/>
  <c r="L13" i="20"/>
  <c r="G3" i="20"/>
  <c r="G4" i="20"/>
  <c r="G5" i="20"/>
  <c r="G6" i="20"/>
  <c r="G7" i="20"/>
  <c r="G8" i="20"/>
  <c r="G9" i="20"/>
  <c r="G11" i="20"/>
  <c r="H3" i="20"/>
  <c r="I3" i="20"/>
  <c r="H4" i="20"/>
  <c r="I4" i="20"/>
  <c r="H5" i="20"/>
  <c r="I5" i="20"/>
  <c r="H6" i="20"/>
  <c r="I6" i="20"/>
  <c r="H7" i="20"/>
  <c r="I7" i="20"/>
  <c r="H8" i="20"/>
  <c r="I8" i="20"/>
  <c r="H9" i="20"/>
  <c r="I9" i="20"/>
  <c r="I10" i="20"/>
  <c r="G10" i="20"/>
  <c r="J9" i="20"/>
  <c r="J8" i="20"/>
  <c r="V7" i="20"/>
  <c r="U7" i="20"/>
  <c r="T7" i="20"/>
  <c r="S7" i="20"/>
  <c r="R7" i="20"/>
  <c r="Q7" i="20"/>
  <c r="P7" i="20"/>
  <c r="J3" i="20"/>
  <c r="J4" i="20"/>
  <c r="J5" i="20"/>
  <c r="J6" i="20"/>
  <c r="J7" i="20"/>
  <c r="L4" i="20"/>
  <c r="L3" i="20"/>
  <c r="O7" i="20"/>
  <c r="L7" i="20"/>
  <c r="V6" i="20"/>
  <c r="U6" i="20"/>
  <c r="T6" i="20"/>
  <c r="S6" i="20"/>
  <c r="R6" i="20"/>
  <c r="Q6" i="20"/>
  <c r="P6" i="20"/>
  <c r="L6" i="20"/>
  <c r="O6" i="20"/>
  <c r="V5" i="20"/>
  <c r="U5" i="20"/>
  <c r="T5" i="20"/>
  <c r="S5" i="20"/>
  <c r="R5" i="20"/>
  <c r="Q5" i="20"/>
  <c r="P5" i="20"/>
  <c r="L5" i="20"/>
  <c r="O5" i="20"/>
  <c r="V4" i="20"/>
  <c r="U4" i="20"/>
  <c r="T4" i="20"/>
  <c r="S4" i="20"/>
  <c r="R4" i="20"/>
  <c r="Q4" i="20"/>
  <c r="P4" i="20"/>
  <c r="O4" i="20"/>
  <c r="V3" i="20"/>
  <c r="U3" i="20"/>
  <c r="T3" i="20"/>
  <c r="S3" i="20"/>
  <c r="R3" i="20"/>
  <c r="Q3" i="20"/>
  <c r="P3" i="20"/>
  <c r="O3" i="20"/>
  <c r="G64" i="19"/>
  <c r="G65" i="19"/>
  <c r="G66" i="19"/>
  <c r="G68" i="19"/>
  <c r="G72" i="19"/>
  <c r="H64" i="19"/>
  <c r="I64" i="19"/>
  <c r="H65" i="19"/>
  <c r="I65" i="19"/>
  <c r="H66" i="19"/>
  <c r="I66" i="19"/>
  <c r="H68" i="19"/>
  <c r="I68" i="19"/>
  <c r="I71" i="19"/>
  <c r="G71" i="19"/>
  <c r="J70" i="19"/>
  <c r="J69" i="19"/>
  <c r="J64" i="19"/>
  <c r="J65" i="19"/>
  <c r="J66" i="19"/>
  <c r="J67" i="19"/>
  <c r="J68" i="19"/>
  <c r="L68" i="19"/>
  <c r="L67" i="19"/>
  <c r="L66" i="19"/>
  <c r="L65" i="19"/>
  <c r="L64" i="19"/>
  <c r="G55" i="19"/>
  <c r="G56" i="19"/>
  <c r="G57" i="19"/>
  <c r="G58" i="19"/>
  <c r="G59" i="19"/>
  <c r="G62" i="19"/>
  <c r="H55" i="19"/>
  <c r="I55" i="19"/>
  <c r="H56" i="19"/>
  <c r="I56" i="19"/>
  <c r="H57" i="19"/>
  <c r="I57" i="19"/>
  <c r="H58" i="19"/>
  <c r="I58" i="19"/>
  <c r="H59" i="19"/>
  <c r="I59" i="19"/>
  <c r="I61" i="19"/>
  <c r="G61" i="19"/>
  <c r="J60" i="19"/>
  <c r="J59" i="19"/>
  <c r="J54" i="19"/>
  <c r="J55" i="19"/>
  <c r="J56" i="19"/>
  <c r="J57" i="19"/>
  <c r="J58" i="19"/>
  <c r="L58" i="19"/>
  <c r="L57" i="19"/>
  <c r="L56" i="19"/>
  <c r="L55" i="19"/>
  <c r="L54" i="19"/>
  <c r="G43" i="19"/>
  <c r="G44" i="19"/>
  <c r="G46" i="19"/>
  <c r="G47" i="19"/>
  <c r="G49" i="19"/>
  <c r="G51" i="19"/>
  <c r="H43" i="19"/>
  <c r="I43" i="19"/>
  <c r="H44" i="19"/>
  <c r="I44" i="19"/>
  <c r="H46" i="19"/>
  <c r="I46" i="19"/>
  <c r="H47" i="19"/>
  <c r="I47" i="19"/>
  <c r="H49" i="19"/>
  <c r="I49" i="19"/>
  <c r="I50" i="19"/>
  <c r="G50" i="19"/>
  <c r="J49" i="19"/>
  <c r="J48" i="19"/>
  <c r="J43" i="19"/>
  <c r="J44" i="19"/>
  <c r="J45" i="19"/>
  <c r="J46" i="19"/>
  <c r="J47" i="19"/>
  <c r="L47" i="19"/>
  <c r="L46" i="19"/>
  <c r="L45" i="19"/>
  <c r="L44" i="19"/>
  <c r="L43" i="19"/>
  <c r="G33" i="19"/>
  <c r="G34" i="19"/>
  <c r="G35" i="19"/>
  <c r="G36" i="19"/>
  <c r="G37" i="19"/>
  <c r="G38" i="19"/>
  <c r="G39" i="19"/>
  <c r="G41" i="19"/>
  <c r="H33" i="19"/>
  <c r="I33" i="19"/>
  <c r="H34" i="19"/>
  <c r="I34" i="19"/>
  <c r="H35" i="19"/>
  <c r="I35" i="19"/>
  <c r="H36" i="19"/>
  <c r="I36" i="19"/>
  <c r="H37" i="19"/>
  <c r="I37" i="19"/>
  <c r="H38" i="19"/>
  <c r="I38" i="19"/>
  <c r="H39" i="19"/>
  <c r="I39" i="19"/>
  <c r="I40" i="19"/>
  <c r="G40" i="19"/>
  <c r="J39" i="19"/>
  <c r="J38" i="19"/>
  <c r="J33" i="19"/>
  <c r="J34" i="19"/>
  <c r="J35" i="19"/>
  <c r="J36" i="19"/>
  <c r="J37" i="19"/>
  <c r="L37" i="19"/>
  <c r="L36" i="19"/>
  <c r="L35" i="19"/>
  <c r="L34" i="19"/>
  <c r="L33" i="19"/>
  <c r="G23" i="19"/>
  <c r="G24" i="19"/>
  <c r="G25" i="19"/>
  <c r="G26" i="19"/>
  <c r="G27" i="19"/>
  <c r="G28" i="19"/>
  <c r="G29" i="19"/>
  <c r="G31" i="19"/>
  <c r="H23" i="19"/>
  <c r="I23" i="19"/>
  <c r="H24" i="19"/>
  <c r="I24" i="19"/>
  <c r="H25" i="19"/>
  <c r="I25" i="19"/>
  <c r="H26" i="19"/>
  <c r="I26" i="19"/>
  <c r="H27" i="19"/>
  <c r="I27" i="19"/>
  <c r="H28" i="19"/>
  <c r="I28" i="19"/>
  <c r="H29" i="19"/>
  <c r="I29" i="19"/>
  <c r="I30" i="19"/>
  <c r="G30" i="19"/>
  <c r="J29" i="19"/>
  <c r="J28" i="19"/>
  <c r="J23" i="19"/>
  <c r="J24" i="19"/>
  <c r="J25" i="19"/>
  <c r="J26" i="19"/>
  <c r="J27" i="19"/>
  <c r="L27" i="19"/>
  <c r="L26" i="19"/>
  <c r="L25" i="19"/>
  <c r="L24" i="19"/>
  <c r="L23" i="19"/>
  <c r="G13" i="19"/>
  <c r="G14" i="19"/>
  <c r="G15" i="19"/>
  <c r="G16" i="19"/>
  <c r="G17" i="19"/>
  <c r="G18" i="19"/>
  <c r="G19" i="19"/>
  <c r="G21" i="19"/>
  <c r="H13" i="19"/>
  <c r="I13" i="19"/>
  <c r="H14" i="19"/>
  <c r="I14" i="19"/>
  <c r="H15" i="19"/>
  <c r="I15" i="19"/>
  <c r="H16" i="19"/>
  <c r="I16" i="19"/>
  <c r="H17" i="19"/>
  <c r="I17" i="19"/>
  <c r="H18" i="19"/>
  <c r="I18" i="19"/>
  <c r="H19" i="19"/>
  <c r="I19" i="19"/>
  <c r="I20" i="19"/>
  <c r="G20" i="19"/>
  <c r="J19" i="19"/>
  <c r="J18" i="19"/>
  <c r="J13" i="19"/>
  <c r="J14" i="19"/>
  <c r="J15" i="19"/>
  <c r="J16" i="19"/>
  <c r="J17" i="19"/>
  <c r="L17" i="19"/>
  <c r="L16" i="19"/>
  <c r="L15" i="19"/>
  <c r="L14" i="19"/>
  <c r="L13" i="19"/>
  <c r="G3" i="19"/>
  <c r="G4" i="19"/>
  <c r="G5" i="19"/>
  <c r="G6" i="19"/>
  <c r="G7" i="19"/>
  <c r="G8" i="19"/>
  <c r="G9" i="19"/>
  <c r="G11" i="19"/>
  <c r="H3" i="19"/>
  <c r="I3" i="19"/>
  <c r="H4" i="19"/>
  <c r="I4" i="19"/>
  <c r="H5" i="19"/>
  <c r="I5" i="19"/>
  <c r="H6" i="19"/>
  <c r="I6" i="19"/>
  <c r="H7" i="19"/>
  <c r="I7" i="19"/>
  <c r="H8" i="19"/>
  <c r="I8" i="19"/>
  <c r="H9" i="19"/>
  <c r="I9" i="19"/>
  <c r="I10" i="19"/>
  <c r="G10" i="19"/>
  <c r="J9" i="19"/>
  <c r="J8" i="19"/>
  <c r="V7" i="19"/>
  <c r="U7" i="19"/>
  <c r="T7" i="19"/>
  <c r="S7" i="19"/>
  <c r="R7" i="19"/>
  <c r="Q7" i="19"/>
  <c r="P7" i="19"/>
  <c r="J3" i="19"/>
  <c r="J4" i="19"/>
  <c r="J5" i="19"/>
  <c r="J6" i="19"/>
  <c r="J7" i="19"/>
  <c r="L4" i="19"/>
  <c r="L3" i="19"/>
  <c r="O7" i="19"/>
  <c r="L7" i="19"/>
  <c r="V6" i="19"/>
  <c r="U6" i="19"/>
  <c r="T6" i="19"/>
  <c r="S6" i="19"/>
  <c r="R6" i="19"/>
  <c r="Q6" i="19"/>
  <c r="P6" i="19"/>
  <c r="L6" i="19"/>
  <c r="O6" i="19"/>
  <c r="V5" i="19"/>
  <c r="U5" i="19"/>
  <c r="T5" i="19"/>
  <c r="S5" i="19"/>
  <c r="R5" i="19"/>
  <c r="Q5" i="19"/>
  <c r="P5" i="19"/>
  <c r="L5" i="19"/>
  <c r="O5" i="19"/>
  <c r="V4" i="19"/>
  <c r="U4" i="19"/>
  <c r="T4" i="19"/>
  <c r="S4" i="19"/>
  <c r="R4" i="19"/>
  <c r="Q4" i="19"/>
  <c r="P4" i="19"/>
  <c r="O4" i="19"/>
  <c r="V3" i="19"/>
  <c r="U3" i="19"/>
  <c r="T3" i="19"/>
  <c r="S3" i="19"/>
  <c r="R3" i="19"/>
  <c r="Q3" i="19"/>
  <c r="P3" i="19"/>
  <c r="O3" i="19"/>
  <c r="V67" i="9"/>
  <c r="U67" i="9"/>
  <c r="S67" i="9"/>
  <c r="R67" i="9"/>
  <c r="Q67" i="9"/>
  <c r="P67" i="9"/>
  <c r="O67" i="9"/>
  <c r="N67" i="9"/>
  <c r="M73" i="9"/>
  <c r="M72" i="9"/>
  <c r="M71" i="9"/>
  <c r="M70" i="9"/>
  <c r="M69" i="9"/>
  <c r="M67" i="9"/>
  <c r="G64" i="17"/>
  <c r="G65" i="17"/>
  <c r="G66" i="17"/>
  <c r="G68" i="17"/>
  <c r="G70" i="17"/>
  <c r="G72" i="17"/>
  <c r="H64" i="17"/>
  <c r="I64" i="17"/>
  <c r="H65" i="17"/>
  <c r="I65" i="17"/>
  <c r="H66" i="17"/>
  <c r="I66" i="17"/>
  <c r="H68" i="17"/>
  <c r="I68" i="17"/>
  <c r="H70" i="17"/>
  <c r="I70" i="17"/>
  <c r="I71" i="17"/>
  <c r="G71" i="17"/>
  <c r="J70" i="17"/>
  <c r="J69" i="17"/>
  <c r="J64" i="17"/>
  <c r="J65" i="17"/>
  <c r="J66" i="17"/>
  <c r="J67" i="17"/>
  <c r="J68" i="17"/>
  <c r="L68" i="17"/>
  <c r="L67" i="17"/>
  <c r="L66" i="17"/>
  <c r="L65" i="17"/>
  <c r="L64" i="17"/>
  <c r="G54" i="17"/>
  <c r="G55" i="17"/>
  <c r="G56" i="17"/>
  <c r="G58" i="17"/>
  <c r="G59" i="17"/>
  <c r="G60" i="17"/>
  <c r="G62" i="17"/>
  <c r="H54" i="17"/>
  <c r="I54" i="17"/>
  <c r="H55" i="17"/>
  <c r="I55" i="17"/>
  <c r="H56" i="17"/>
  <c r="I56" i="17"/>
  <c r="H58" i="17"/>
  <c r="I58" i="17"/>
  <c r="H59" i="17"/>
  <c r="I59" i="17"/>
  <c r="H60" i="17"/>
  <c r="I60" i="17"/>
  <c r="I61" i="17"/>
  <c r="G61" i="17"/>
  <c r="J60" i="17"/>
  <c r="J59" i="17"/>
  <c r="J54" i="17"/>
  <c r="J55" i="17"/>
  <c r="J56" i="17"/>
  <c r="J57" i="17"/>
  <c r="J58" i="17"/>
  <c r="L58" i="17"/>
  <c r="L57" i="17"/>
  <c r="L56" i="17"/>
  <c r="L55" i="17"/>
  <c r="L54" i="17"/>
  <c r="G43" i="17"/>
  <c r="G44" i="17"/>
  <c r="G45" i="17"/>
  <c r="G46" i="17"/>
  <c r="G47" i="17"/>
  <c r="G49" i="17"/>
  <c r="G51" i="17"/>
  <c r="H43" i="17"/>
  <c r="I43" i="17"/>
  <c r="H44" i="17"/>
  <c r="I44" i="17"/>
  <c r="H45" i="17"/>
  <c r="I45" i="17"/>
  <c r="H46" i="17"/>
  <c r="I46" i="17"/>
  <c r="H47" i="17"/>
  <c r="I47" i="17"/>
  <c r="H49" i="17"/>
  <c r="I49" i="17"/>
  <c r="I50" i="17"/>
  <c r="G50" i="17"/>
  <c r="J49" i="17"/>
  <c r="J48" i="17"/>
  <c r="J43" i="17"/>
  <c r="J44" i="17"/>
  <c r="J45" i="17"/>
  <c r="J46" i="17"/>
  <c r="J47" i="17"/>
  <c r="L47" i="17"/>
  <c r="L46" i="17"/>
  <c r="L45" i="17"/>
  <c r="L44" i="17"/>
  <c r="L43" i="17"/>
  <c r="G33" i="17"/>
  <c r="G34" i="17"/>
  <c r="G35" i="17"/>
  <c r="G36" i="17"/>
  <c r="G37" i="17"/>
  <c r="G38" i="17"/>
  <c r="G39" i="17"/>
  <c r="G41" i="17"/>
  <c r="H33" i="17"/>
  <c r="I33" i="17"/>
  <c r="H34" i="17"/>
  <c r="I34" i="17"/>
  <c r="H35" i="17"/>
  <c r="I35" i="17"/>
  <c r="H36" i="17"/>
  <c r="I36" i="17"/>
  <c r="H37" i="17"/>
  <c r="I37" i="17"/>
  <c r="H38" i="17"/>
  <c r="I38" i="17"/>
  <c r="H39" i="17"/>
  <c r="I39" i="17"/>
  <c r="I40" i="17"/>
  <c r="G40" i="17"/>
  <c r="J39" i="17"/>
  <c r="J38" i="17"/>
  <c r="J33" i="17"/>
  <c r="J34" i="17"/>
  <c r="J35" i="17"/>
  <c r="J36" i="17"/>
  <c r="J37" i="17"/>
  <c r="L37" i="17"/>
  <c r="L36" i="17"/>
  <c r="L35" i="17"/>
  <c r="L34" i="17"/>
  <c r="L33" i="17"/>
  <c r="G23" i="17"/>
  <c r="G24" i="17"/>
  <c r="G25" i="17"/>
  <c r="G26" i="17"/>
  <c r="G27" i="17"/>
  <c r="G28" i="17"/>
  <c r="G29" i="17"/>
  <c r="G31" i="17"/>
  <c r="H23" i="17"/>
  <c r="I23" i="17"/>
  <c r="H24" i="17"/>
  <c r="I24" i="17"/>
  <c r="H25" i="17"/>
  <c r="I25" i="17"/>
  <c r="H26" i="17"/>
  <c r="I26" i="17"/>
  <c r="H27" i="17"/>
  <c r="I27" i="17"/>
  <c r="H28" i="17"/>
  <c r="I28" i="17"/>
  <c r="H29" i="17"/>
  <c r="I29" i="17"/>
  <c r="I30" i="17"/>
  <c r="G30" i="17"/>
  <c r="J29" i="17"/>
  <c r="J28" i="17"/>
  <c r="J23" i="17"/>
  <c r="J24" i="17"/>
  <c r="J25" i="17"/>
  <c r="J26" i="17"/>
  <c r="J27" i="17"/>
  <c r="L27" i="17"/>
  <c r="L26" i="17"/>
  <c r="L25" i="17"/>
  <c r="L24" i="17"/>
  <c r="L23" i="17"/>
  <c r="G13" i="17"/>
  <c r="G14" i="17"/>
  <c r="G15" i="17"/>
  <c r="G16" i="17"/>
  <c r="G17" i="17"/>
  <c r="G18" i="17"/>
  <c r="G19" i="17"/>
  <c r="G21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I20" i="17"/>
  <c r="G20" i="17"/>
  <c r="J19" i="17"/>
  <c r="J18" i="17"/>
  <c r="J13" i="17"/>
  <c r="J14" i="17"/>
  <c r="J15" i="17"/>
  <c r="J16" i="17"/>
  <c r="J17" i="17"/>
  <c r="L17" i="17"/>
  <c r="L16" i="17"/>
  <c r="L15" i="17"/>
  <c r="L14" i="17"/>
  <c r="L13" i="17"/>
  <c r="G3" i="17"/>
  <c r="G4" i="17"/>
  <c r="G5" i="17"/>
  <c r="G6" i="17"/>
  <c r="G7" i="17"/>
  <c r="G8" i="17"/>
  <c r="G9" i="17"/>
  <c r="G11" i="17"/>
  <c r="H3" i="17"/>
  <c r="I3" i="17"/>
  <c r="H4" i="17"/>
  <c r="I4" i="17"/>
  <c r="H5" i="17"/>
  <c r="I5" i="17"/>
  <c r="H6" i="17"/>
  <c r="I6" i="17"/>
  <c r="H7" i="17"/>
  <c r="I7" i="17"/>
  <c r="H8" i="17"/>
  <c r="I8" i="17"/>
  <c r="H9" i="17"/>
  <c r="I9" i="17"/>
  <c r="I10" i="17"/>
  <c r="G10" i="17"/>
  <c r="J9" i="17"/>
  <c r="J8" i="17"/>
  <c r="V7" i="17"/>
  <c r="U7" i="17"/>
  <c r="T7" i="17"/>
  <c r="S7" i="17"/>
  <c r="R7" i="17"/>
  <c r="Q7" i="17"/>
  <c r="P7" i="17"/>
  <c r="J3" i="17"/>
  <c r="J4" i="17"/>
  <c r="J5" i="17"/>
  <c r="J6" i="17"/>
  <c r="J7" i="17"/>
  <c r="L4" i="17"/>
  <c r="L3" i="17"/>
  <c r="O7" i="17"/>
  <c r="L7" i="17"/>
  <c r="V6" i="17"/>
  <c r="U6" i="17"/>
  <c r="T6" i="17"/>
  <c r="S6" i="17"/>
  <c r="R6" i="17"/>
  <c r="Q6" i="17"/>
  <c r="P6" i="17"/>
  <c r="L6" i="17"/>
  <c r="O6" i="17"/>
  <c r="V5" i="17"/>
  <c r="U5" i="17"/>
  <c r="T5" i="17"/>
  <c r="S5" i="17"/>
  <c r="R5" i="17"/>
  <c r="Q5" i="17"/>
  <c r="P5" i="17"/>
  <c r="L5" i="17"/>
  <c r="O5" i="17"/>
  <c r="V4" i="17"/>
  <c r="U4" i="17"/>
  <c r="T4" i="17"/>
  <c r="S4" i="17"/>
  <c r="R4" i="17"/>
  <c r="Q4" i="17"/>
  <c r="P4" i="17"/>
  <c r="O4" i="17"/>
  <c r="V3" i="17"/>
  <c r="U3" i="17"/>
  <c r="T3" i="17"/>
  <c r="S3" i="17"/>
  <c r="R3" i="17"/>
  <c r="Q3" i="17"/>
  <c r="P3" i="17"/>
  <c r="O3" i="17"/>
  <c r="G65" i="16"/>
  <c r="G66" i="16"/>
  <c r="G67" i="16"/>
  <c r="G68" i="16"/>
  <c r="G70" i="16"/>
  <c r="G72" i="16"/>
  <c r="H65" i="16"/>
  <c r="I65" i="16"/>
  <c r="H66" i="16"/>
  <c r="I66" i="16"/>
  <c r="H67" i="16"/>
  <c r="I67" i="16"/>
  <c r="H68" i="16"/>
  <c r="I68" i="16"/>
  <c r="H70" i="16"/>
  <c r="I70" i="16"/>
  <c r="I71" i="16"/>
  <c r="G71" i="16"/>
  <c r="J70" i="16"/>
  <c r="J69" i="16"/>
  <c r="J64" i="16"/>
  <c r="J65" i="16"/>
  <c r="J66" i="16"/>
  <c r="J67" i="16"/>
  <c r="J68" i="16"/>
  <c r="L68" i="16"/>
  <c r="L67" i="16"/>
  <c r="L66" i="16"/>
  <c r="L65" i="16"/>
  <c r="L64" i="16"/>
  <c r="G54" i="16"/>
  <c r="G55" i="16"/>
  <c r="G56" i="16"/>
  <c r="G57" i="16"/>
  <c r="G58" i="16"/>
  <c r="G59" i="16"/>
  <c r="G60" i="16"/>
  <c r="G62" i="16"/>
  <c r="H54" i="16"/>
  <c r="I54" i="16"/>
  <c r="H55" i="16"/>
  <c r="I55" i="16"/>
  <c r="H56" i="16"/>
  <c r="I56" i="16"/>
  <c r="H57" i="16"/>
  <c r="I57" i="16"/>
  <c r="H58" i="16"/>
  <c r="I58" i="16"/>
  <c r="H59" i="16"/>
  <c r="I59" i="16"/>
  <c r="H60" i="16"/>
  <c r="I60" i="16"/>
  <c r="I61" i="16"/>
  <c r="G61" i="16"/>
  <c r="J60" i="16"/>
  <c r="J59" i="16"/>
  <c r="J54" i="16"/>
  <c r="J55" i="16"/>
  <c r="J56" i="16"/>
  <c r="J57" i="16"/>
  <c r="J58" i="16"/>
  <c r="L58" i="16"/>
  <c r="L57" i="16"/>
  <c r="L56" i="16"/>
  <c r="L55" i="16"/>
  <c r="L54" i="16"/>
  <c r="G43" i="16"/>
  <c r="G44" i="16"/>
  <c r="G45" i="16"/>
  <c r="G46" i="16"/>
  <c r="G47" i="16"/>
  <c r="G48" i="16"/>
  <c r="G49" i="16"/>
  <c r="G51" i="16"/>
  <c r="H43" i="16"/>
  <c r="I43" i="16"/>
  <c r="H44" i="16"/>
  <c r="I44" i="16"/>
  <c r="H45" i="16"/>
  <c r="I45" i="16"/>
  <c r="H46" i="16"/>
  <c r="I46" i="16"/>
  <c r="H47" i="16"/>
  <c r="I47" i="16"/>
  <c r="H48" i="16"/>
  <c r="I48" i="16"/>
  <c r="H49" i="16"/>
  <c r="I49" i="16"/>
  <c r="I50" i="16"/>
  <c r="G50" i="16"/>
  <c r="J49" i="16"/>
  <c r="J48" i="16"/>
  <c r="J43" i="16"/>
  <c r="J44" i="16"/>
  <c r="J45" i="16"/>
  <c r="J46" i="16"/>
  <c r="J47" i="16"/>
  <c r="L47" i="16"/>
  <c r="L46" i="16"/>
  <c r="L45" i="16"/>
  <c r="L44" i="16"/>
  <c r="L43" i="16"/>
  <c r="G33" i="16"/>
  <c r="G34" i="16"/>
  <c r="G35" i="16"/>
  <c r="G36" i="16"/>
  <c r="G37" i="16"/>
  <c r="G38" i="16"/>
  <c r="G39" i="16"/>
  <c r="G41" i="16"/>
  <c r="H33" i="16"/>
  <c r="I33" i="16"/>
  <c r="H34" i="16"/>
  <c r="I34" i="16"/>
  <c r="H35" i="16"/>
  <c r="I35" i="16"/>
  <c r="H36" i="16"/>
  <c r="I36" i="16"/>
  <c r="H37" i="16"/>
  <c r="I37" i="16"/>
  <c r="H38" i="16"/>
  <c r="I38" i="16"/>
  <c r="H39" i="16"/>
  <c r="I39" i="16"/>
  <c r="I40" i="16"/>
  <c r="G40" i="16"/>
  <c r="J39" i="16"/>
  <c r="J38" i="16"/>
  <c r="J33" i="16"/>
  <c r="J34" i="16"/>
  <c r="J35" i="16"/>
  <c r="J36" i="16"/>
  <c r="J37" i="16"/>
  <c r="L37" i="16"/>
  <c r="L36" i="16"/>
  <c r="L35" i="16"/>
  <c r="L34" i="16"/>
  <c r="L33" i="16"/>
  <c r="G23" i="16"/>
  <c r="G24" i="16"/>
  <c r="G25" i="16"/>
  <c r="G26" i="16"/>
  <c r="G27" i="16"/>
  <c r="G28" i="16"/>
  <c r="G29" i="16"/>
  <c r="G31" i="16"/>
  <c r="H23" i="16"/>
  <c r="I23" i="16"/>
  <c r="H24" i="16"/>
  <c r="I24" i="16"/>
  <c r="H25" i="16"/>
  <c r="I25" i="16"/>
  <c r="H26" i="16"/>
  <c r="I26" i="16"/>
  <c r="H27" i="16"/>
  <c r="I27" i="16"/>
  <c r="H28" i="16"/>
  <c r="I28" i="16"/>
  <c r="H29" i="16"/>
  <c r="I29" i="16"/>
  <c r="I30" i="16"/>
  <c r="G30" i="16"/>
  <c r="J29" i="16"/>
  <c r="J28" i="16"/>
  <c r="J23" i="16"/>
  <c r="J24" i="16"/>
  <c r="J25" i="16"/>
  <c r="J26" i="16"/>
  <c r="J27" i="16"/>
  <c r="L27" i="16"/>
  <c r="L26" i="16"/>
  <c r="L25" i="16"/>
  <c r="L24" i="16"/>
  <c r="L23" i="16"/>
  <c r="G13" i="16"/>
  <c r="G14" i="16"/>
  <c r="G15" i="16"/>
  <c r="G16" i="16"/>
  <c r="G17" i="16"/>
  <c r="G18" i="16"/>
  <c r="G19" i="16"/>
  <c r="G21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I20" i="16"/>
  <c r="G20" i="16"/>
  <c r="J19" i="16"/>
  <c r="J18" i="16"/>
  <c r="J13" i="16"/>
  <c r="J14" i="16"/>
  <c r="J15" i="16"/>
  <c r="J16" i="16"/>
  <c r="J17" i="16"/>
  <c r="L17" i="16"/>
  <c r="L16" i="16"/>
  <c r="L15" i="16"/>
  <c r="L14" i="16"/>
  <c r="L13" i="16"/>
  <c r="G3" i="16"/>
  <c r="G4" i="16"/>
  <c r="G5" i="16"/>
  <c r="G6" i="16"/>
  <c r="G7" i="16"/>
  <c r="G8" i="16"/>
  <c r="G9" i="16"/>
  <c r="G11" i="16"/>
  <c r="H3" i="16"/>
  <c r="I3" i="16"/>
  <c r="H4" i="16"/>
  <c r="I4" i="16"/>
  <c r="H5" i="16"/>
  <c r="I5" i="16"/>
  <c r="H6" i="16"/>
  <c r="I6" i="16"/>
  <c r="H7" i="16"/>
  <c r="I7" i="16"/>
  <c r="H8" i="16"/>
  <c r="I8" i="16"/>
  <c r="H9" i="16"/>
  <c r="I9" i="16"/>
  <c r="I10" i="16"/>
  <c r="G10" i="16"/>
  <c r="J9" i="16"/>
  <c r="J8" i="16"/>
  <c r="V7" i="16"/>
  <c r="U7" i="16"/>
  <c r="T7" i="16"/>
  <c r="S7" i="16"/>
  <c r="R7" i="16"/>
  <c r="Q7" i="16"/>
  <c r="P7" i="16"/>
  <c r="J3" i="16"/>
  <c r="J4" i="16"/>
  <c r="J5" i="16"/>
  <c r="J6" i="16"/>
  <c r="J7" i="16"/>
  <c r="L4" i="16"/>
  <c r="L3" i="16"/>
  <c r="O7" i="16"/>
  <c r="L7" i="16"/>
  <c r="V6" i="16"/>
  <c r="U6" i="16"/>
  <c r="T6" i="16"/>
  <c r="S6" i="16"/>
  <c r="R6" i="16"/>
  <c r="Q6" i="16"/>
  <c r="P6" i="16"/>
  <c r="L6" i="16"/>
  <c r="O6" i="16"/>
  <c r="V5" i="16"/>
  <c r="U5" i="16"/>
  <c r="T5" i="16"/>
  <c r="S5" i="16"/>
  <c r="R5" i="16"/>
  <c r="Q5" i="16"/>
  <c r="P5" i="16"/>
  <c r="L5" i="16"/>
  <c r="O5" i="16"/>
  <c r="V4" i="16"/>
  <c r="U4" i="16"/>
  <c r="T4" i="16"/>
  <c r="S4" i="16"/>
  <c r="R4" i="16"/>
  <c r="Q4" i="16"/>
  <c r="P4" i="16"/>
  <c r="O4" i="16"/>
  <c r="V3" i="16"/>
  <c r="U3" i="16"/>
  <c r="T3" i="16"/>
  <c r="S3" i="16"/>
  <c r="R3" i="16"/>
  <c r="Q3" i="16"/>
  <c r="P3" i="16"/>
  <c r="O3" i="16"/>
  <c r="G65" i="15"/>
  <c r="I64" i="15"/>
  <c r="J57" i="15"/>
  <c r="J58" i="15"/>
  <c r="J59" i="15"/>
  <c r="J60" i="15"/>
  <c r="J61" i="15"/>
  <c r="L61" i="15"/>
  <c r="L60" i="15"/>
  <c r="L59" i="15"/>
  <c r="L58" i="15"/>
  <c r="L57" i="15"/>
  <c r="L56" i="15"/>
  <c r="N55" i="15"/>
  <c r="J56" i="15"/>
  <c r="J55" i="15"/>
  <c r="J51" i="15"/>
  <c r="J52" i="15"/>
  <c r="J53" i="15"/>
  <c r="J54" i="15"/>
  <c r="L54" i="15"/>
  <c r="L53" i="15"/>
  <c r="L52" i="15"/>
  <c r="L51" i="15"/>
  <c r="L50" i="15"/>
  <c r="L49" i="15"/>
  <c r="N48" i="15"/>
  <c r="J49" i="15"/>
  <c r="J43" i="15"/>
  <c r="J44" i="15"/>
  <c r="J45" i="15"/>
  <c r="J46" i="15"/>
  <c r="J47" i="15"/>
  <c r="L47" i="15"/>
  <c r="L46" i="15"/>
  <c r="L45" i="15"/>
  <c r="L44" i="15"/>
  <c r="L43" i="15"/>
  <c r="G33" i="15"/>
  <c r="G34" i="15"/>
  <c r="G35" i="15"/>
  <c r="G36" i="15"/>
  <c r="G37" i="15"/>
  <c r="G38" i="15"/>
  <c r="G39" i="15"/>
  <c r="G41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I40" i="15"/>
  <c r="G40" i="15"/>
  <c r="J39" i="15"/>
  <c r="J38" i="15"/>
  <c r="J33" i="15"/>
  <c r="J34" i="15"/>
  <c r="J35" i="15"/>
  <c r="J36" i="15"/>
  <c r="J37" i="15"/>
  <c r="L37" i="15"/>
  <c r="L36" i="15"/>
  <c r="L35" i="15"/>
  <c r="L34" i="15"/>
  <c r="L33" i="15"/>
  <c r="G23" i="15"/>
  <c r="G24" i="15"/>
  <c r="G25" i="15"/>
  <c r="G26" i="15"/>
  <c r="G27" i="15"/>
  <c r="G28" i="15"/>
  <c r="G29" i="15"/>
  <c r="G31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I30" i="15"/>
  <c r="G30" i="15"/>
  <c r="J29" i="15"/>
  <c r="J28" i="15"/>
  <c r="J23" i="15"/>
  <c r="J24" i="15"/>
  <c r="J25" i="15"/>
  <c r="J26" i="15"/>
  <c r="J27" i="15"/>
  <c r="L27" i="15"/>
  <c r="L26" i="15"/>
  <c r="L25" i="15"/>
  <c r="L24" i="15"/>
  <c r="L23" i="15"/>
  <c r="G13" i="15"/>
  <c r="G14" i="15"/>
  <c r="G15" i="15"/>
  <c r="G16" i="15"/>
  <c r="G17" i="15"/>
  <c r="G18" i="15"/>
  <c r="G19" i="15"/>
  <c r="G21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I20" i="15"/>
  <c r="G20" i="15"/>
  <c r="J19" i="15"/>
  <c r="J18" i="15"/>
  <c r="J13" i="15"/>
  <c r="J14" i="15"/>
  <c r="J15" i="15"/>
  <c r="J16" i="15"/>
  <c r="J17" i="15"/>
  <c r="L17" i="15"/>
  <c r="L16" i="15"/>
  <c r="L15" i="15"/>
  <c r="L14" i="15"/>
  <c r="L13" i="15"/>
  <c r="G3" i="15"/>
  <c r="G4" i="15"/>
  <c r="G5" i="15"/>
  <c r="G6" i="15"/>
  <c r="G7" i="15"/>
  <c r="G8" i="15"/>
  <c r="G9" i="15"/>
  <c r="G11" i="15"/>
  <c r="H3" i="15"/>
  <c r="I3" i="15"/>
  <c r="H4" i="15"/>
  <c r="I4" i="15"/>
  <c r="H5" i="15"/>
  <c r="I5" i="15"/>
  <c r="H6" i="15"/>
  <c r="I6" i="15"/>
  <c r="H7" i="15"/>
  <c r="I7" i="15"/>
  <c r="H8" i="15"/>
  <c r="I8" i="15"/>
  <c r="H9" i="15"/>
  <c r="I9" i="15"/>
  <c r="I10" i="15"/>
  <c r="G10" i="15"/>
  <c r="J9" i="15"/>
  <c r="J8" i="15"/>
  <c r="U7" i="15"/>
  <c r="T7" i="15"/>
  <c r="S7" i="15"/>
  <c r="R7" i="15"/>
  <c r="Q7" i="15"/>
  <c r="P7" i="15"/>
  <c r="J3" i="15"/>
  <c r="J4" i="15"/>
  <c r="J5" i="15"/>
  <c r="J6" i="15"/>
  <c r="J7" i="15"/>
  <c r="L4" i="15"/>
  <c r="L3" i="15"/>
  <c r="O7" i="15"/>
  <c r="L7" i="15"/>
  <c r="U6" i="15"/>
  <c r="T6" i="15"/>
  <c r="S6" i="15"/>
  <c r="R6" i="15"/>
  <c r="Q6" i="15"/>
  <c r="P6" i="15"/>
  <c r="L6" i="15"/>
  <c r="O6" i="15"/>
  <c r="U5" i="15"/>
  <c r="T5" i="15"/>
  <c r="S5" i="15"/>
  <c r="R5" i="15"/>
  <c r="Q5" i="15"/>
  <c r="P5" i="15"/>
  <c r="L5" i="15"/>
  <c r="O5" i="15"/>
  <c r="U4" i="15"/>
  <c r="T4" i="15"/>
  <c r="S4" i="15"/>
  <c r="R4" i="15"/>
  <c r="Q4" i="15"/>
  <c r="P4" i="15"/>
  <c r="O4" i="15"/>
  <c r="U3" i="15"/>
  <c r="T3" i="15"/>
  <c r="S3" i="15"/>
  <c r="R3" i="15"/>
  <c r="Q3" i="15"/>
  <c r="P3" i="15"/>
  <c r="O3" i="15"/>
  <c r="G65" i="14"/>
  <c r="G66" i="14"/>
  <c r="G67" i="14"/>
  <c r="G68" i="14"/>
  <c r="G70" i="14"/>
  <c r="G72" i="14"/>
  <c r="H65" i="14"/>
  <c r="I65" i="14"/>
  <c r="H66" i="14"/>
  <c r="I66" i="14"/>
  <c r="H67" i="14"/>
  <c r="I67" i="14"/>
  <c r="H68" i="14"/>
  <c r="I68" i="14"/>
  <c r="H70" i="14"/>
  <c r="I70" i="14"/>
  <c r="I71" i="14"/>
  <c r="G71" i="14"/>
  <c r="J70" i="14"/>
  <c r="J69" i="14"/>
  <c r="J64" i="14"/>
  <c r="J65" i="14"/>
  <c r="J66" i="14"/>
  <c r="J67" i="14"/>
  <c r="J68" i="14"/>
  <c r="L68" i="14"/>
  <c r="L67" i="14"/>
  <c r="L66" i="14"/>
  <c r="L65" i="14"/>
  <c r="L64" i="14"/>
  <c r="G54" i="14"/>
  <c r="G55" i="14"/>
  <c r="G56" i="14"/>
  <c r="G58" i="14"/>
  <c r="G59" i="14"/>
  <c r="G60" i="14"/>
  <c r="G62" i="14"/>
  <c r="H54" i="14"/>
  <c r="I54" i="14"/>
  <c r="H55" i="14"/>
  <c r="I55" i="14"/>
  <c r="H56" i="14"/>
  <c r="I56" i="14"/>
  <c r="H58" i="14"/>
  <c r="I58" i="14"/>
  <c r="H59" i="14"/>
  <c r="I59" i="14"/>
  <c r="H60" i="14"/>
  <c r="I60" i="14"/>
  <c r="I61" i="14"/>
  <c r="G61" i="14"/>
  <c r="J60" i="14"/>
  <c r="J59" i="14"/>
  <c r="J54" i="14"/>
  <c r="J55" i="14"/>
  <c r="J56" i="14"/>
  <c r="J57" i="14"/>
  <c r="J58" i="14"/>
  <c r="L58" i="14"/>
  <c r="L57" i="14"/>
  <c r="L56" i="14"/>
  <c r="L55" i="14"/>
  <c r="L54" i="14"/>
  <c r="G43" i="14"/>
  <c r="G44" i="14"/>
  <c r="G45" i="14"/>
  <c r="G46" i="14"/>
  <c r="G47" i="14"/>
  <c r="G48" i="14"/>
  <c r="G49" i="14"/>
  <c r="G51" i="14"/>
  <c r="H43" i="14"/>
  <c r="I43" i="14"/>
  <c r="H44" i="14"/>
  <c r="I44" i="14"/>
  <c r="H45" i="14"/>
  <c r="I45" i="14"/>
  <c r="H46" i="14"/>
  <c r="I46" i="14"/>
  <c r="H47" i="14"/>
  <c r="I47" i="14"/>
  <c r="H48" i="14"/>
  <c r="I48" i="14"/>
  <c r="H49" i="14"/>
  <c r="I49" i="14"/>
  <c r="I50" i="14"/>
  <c r="G50" i="14"/>
  <c r="J49" i="14"/>
  <c r="J48" i="14"/>
  <c r="J43" i="14"/>
  <c r="J44" i="14"/>
  <c r="J45" i="14"/>
  <c r="J46" i="14"/>
  <c r="J47" i="14"/>
  <c r="L47" i="14"/>
  <c r="L46" i="14"/>
  <c r="L45" i="14"/>
  <c r="L44" i="14"/>
  <c r="L43" i="14"/>
  <c r="G33" i="14"/>
  <c r="G34" i="14"/>
  <c r="G35" i="14"/>
  <c r="G36" i="14"/>
  <c r="G37" i="14"/>
  <c r="G38" i="14"/>
  <c r="G39" i="14"/>
  <c r="G41" i="14"/>
  <c r="H33" i="14"/>
  <c r="I33" i="14"/>
  <c r="H34" i="14"/>
  <c r="I34" i="14"/>
  <c r="H35" i="14"/>
  <c r="I35" i="14"/>
  <c r="H36" i="14"/>
  <c r="I36" i="14"/>
  <c r="H37" i="14"/>
  <c r="I37" i="14"/>
  <c r="H38" i="14"/>
  <c r="I38" i="14"/>
  <c r="H39" i="14"/>
  <c r="I39" i="14"/>
  <c r="I40" i="14"/>
  <c r="G40" i="14"/>
  <c r="J39" i="14"/>
  <c r="J38" i="14"/>
  <c r="J33" i="14"/>
  <c r="J34" i="14"/>
  <c r="J35" i="14"/>
  <c r="J36" i="14"/>
  <c r="J37" i="14"/>
  <c r="L37" i="14"/>
  <c r="L36" i="14"/>
  <c r="L35" i="14"/>
  <c r="L34" i="14"/>
  <c r="L33" i="14"/>
  <c r="G23" i="14"/>
  <c r="G24" i="14"/>
  <c r="G25" i="14"/>
  <c r="G26" i="14"/>
  <c r="G27" i="14"/>
  <c r="G28" i="14"/>
  <c r="G29" i="14"/>
  <c r="G31" i="14"/>
  <c r="H23" i="14"/>
  <c r="I23" i="14"/>
  <c r="H24" i="14"/>
  <c r="I24" i="14"/>
  <c r="H25" i="14"/>
  <c r="I25" i="14"/>
  <c r="H26" i="14"/>
  <c r="I26" i="14"/>
  <c r="H27" i="14"/>
  <c r="I27" i="14"/>
  <c r="H28" i="14"/>
  <c r="I28" i="14"/>
  <c r="H29" i="14"/>
  <c r="I29" i="14"/>
  <c r="I30" i="14"/>
  <c r="G30" i="14"/>
  <c r="J29" i="14"/>
  <c r="J28" i="14"/>
  <c r="J23" i="14"/>
  <c r="J24" i="14"/>
  <c r="J25" i="14"/>
  <c r="J26" i="14"/>
  <c r="J27" i="14"/>
  <c r="L27" i="14"/>
  <c r="L26" i="14"/>
  <c r="L25" i="14"/>
  <c r="L24" i="14"/>
  <c r="L23" i="14"/>
  <c r="G13" i="14"/>
  <c r="G14" i="14"/>
  <c r="G15" i="14"/>
  <c r="G16" i="14"/>
  <c r="G17" i="14"/>
  <c r="G18" i="14"/>
  <c r="G19" i="14"/>
  <c r="G21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I20" i="14"/>
  <c r="G20" i="14"/>
  <c r="J19" i="14"/>
  <c r="J18" i="14"/>
  <c r="J13" i="14"/>
  <c r="J14" i="14"/>
  <c r="J15" i="14"/>
  <c r="J16" i="14"/>
  <c r="J17" i="14"/>
  <c r="L17" i="14"/>
  <c r="L16" i="14"/>
  <c r="L15" i="14"/>
  <c r="L14" i="14"/>
  <c r="L13" i="14"/>
  <c r="G3" i="14"/>
  <c r="G4" i="14"/>
  <c r="G5" i="14"/>
  <c r="G6" i="14"/>
  <c r="G7" i="14"/>
  <c r="G8" i="14"/>
  <c r="G9" i="14"/>
  <c r="G11" i="14"/>
  <c r="H3" i="14"/>
  <c r="I3" i="14"/>
  <c r="H4" i="14"/>
  <c r="I4" i="14"/>
  <c r="H5" i="14"/>
  <c r="I5" i="14"/>
  <c r="H6" i="14"/>
  <c r="I6" i="14"/>
  <c r="H7" i="14"/>
  <c r="I7" i="14"/>
  <c r="H8" i="14"/>
  <c r="I8" i="14"/>
  <c r="H9" i="14"/>
  <c r="I9" i="14"/>
  <c r="I10" i="14"/>
  <c r="G10" i="14"/>
  <c r="J9" i="14"/>
  <c r="J8" i="14"/>
  <c r="V7" i="14"/>
  <c r="U7" i="14"/>
  <c r="T7" i="14"/>
  <c r="S7" i="14"/>
  <c r="R7" i="14"/>
  <c r="Q7" i="14"/>
  <c r="P7" i="14"/>
  <c r="J3" i="14"/>
  <c r="J4" i="14"/>
  <c r="J5" i="14"/>
  <c r="J6" i="14"/>
  <c r="J7" i="14"/>
  <c r="L4" i="14"/>
  <c r="L3" i="14"/>
  <c r="O7" i="14"/>
  <c r="L7" i="14"/>
  <c r="V6" i="14"/>
  <c r="U6" i="14"/>
  <c r="T6" i="14"/>
  <c r="S6" i="14"/>
  <c r="R6" i="14"/>
  <c r="Q6" i="14"/>
  <c r="P6" i="14"/>
  <c r="L6" i="14"/>
  <c r="O6" i="14"/>
  <c r="V5" i="14"/>
  <c r="U5" i="14"/>
  <c r="T5" i="14"/>
  <c r="S5" i="14"/>
  <c r="R5" i="14"/>
  <c r="Q5" i="14"/>
  <c r="P5" i="14"/>
  <c r="L5" i="14"/>
  <c r="O5" i="14"/>
  <c r="V4" i="14"/>
  <c r="U4" i="14"/>
  <c r="T4" i="14"/>
  <c r="S4" i="14"/>
  <c r="R4" i="14"/>
  <c r="Q4" i="14"/>
  <c r="P4" i="14"/>
  <c r="O4" i="14"/>
  <c r="V3" i="14"/>
  <c r="U3" i="14"/>
  <c r="T3" i="14"/>
  <c r="S3" i="14"/>
  <c r="R3" i="14"/>
  <c r="Q3" i="14"/>
  <c r="P3" i="14"/>
  <c r="O3" i="14"/>
  <c r="G65" i="13"/>
  <c r="G66" i="13"/>
  <c r="G67" i="13"/>
  <c r="G68" i="13"/>
  <c r="G70" i="13"/>
  <c r="G72" i="13"/>
  <c r="H65" i="13"/>
  <c r="I65" i="13"/>
  <c r="H66" i="13"/>
  <c r="I66" i="13"/>
  <c r="H67" i="13"/>
  <c r="I67" i="13"/>
  <c r="H68" i="13"/>
  <c r="I68" i="13"/>
  <c r="H70" i="13"/>
  <c r="I70" i="13"/>
  <c r="I71" i="13"/>
  <c r="G71" i="13"/>
  <c r="J70" i="13"/>
  <c r="J69" i="13"/>
  <c r="J64" i="13"/>
  <c r="J65" i="13"/>
  <c r="J66" i="13"/>
  <c r="J67" i="13"/>
  <c r="J68" i="13"/>
  <c r="L68" i="13"/>
  <c r="L67" i="13"/>
  <c r="L66" i="13"/>
  <c r="L65" i="13"/>
  <c r="L64" i="13"/>
  <c r="G54" i="13"/>
  <c r="G55" i="13"/>
  <c r="G56" i="13"/>
  <c r="G57" i="13"/>
  <c r="G58" i="13"/>
  <c r="G59" i="13"/>
  <c r="G60" i="13"/>
  <c r="G62" i="13"/>
  <c r="H54" i="13"/>
  <c r="I54" i="13"/>
  <c r="H55" i="13"/>
  <c r="I55" i="13"/>
  <c r="H56" i="13"/>
  <c r="I56" i="13"/>
  <c r="H57" i="13"/>
  <c r="I57" i="13"/>
  <c r="H58" i="13"/>
  <c r="I58" i="13"/>
  <c r="H59" i="13"/>
  <c r="I59" i="13"/>
  <c r="H60" i="13"/>
  <c r="I60" i="13"/>
  <c r="I61" i="13"/>
  <c r="G61" i="13"/>
  <c r="J60" i="13"/>
  <c r="J59" i="13"/>
  <c r="J54" i="13"/>
  <c r="J55" i="13"/>
  <c r="J56" i="13"/>
  <c r="J57" i="13"/>
  <c r="J58" i="13"/>
  <c r="L58" i="13"/>
  <c r="L57" i="13"/>
  <c r="L56" i="13"/>
  <c r="L55" i="13"/>
  <c r="L54" i="13"/>
  <c r="G43" i="13"/>
  <c r="G44" i="13"/>
  <c r="G45" i="13"/>
  <c r="G46" i="13"/>
  <c r="G47" i="13"/>
  <c r="G48" i="13"/>
  <c r="G49" i="13"/>
  <c r="G51" i="13"/>
  <c r="H43" i="13"/>
  <c r="I43" i="13"/>
  <c r="H44" i="13"/>
  <c r="I44" i="13"/>
  <c r="H45" i="13"/>
  <c r="I45" i="13"/>
  <c r="H46" i="13"/>
  <c r="I46" i="13"/>
  <c r="H47" i="13"/>
  <c r="I47" i="13"/>
  <c r="H48" i="13"/>
  <c r="I48" i="13"/>
  <c r="H49" i="13"/>
  <c r="I49" i="13"/>
  <c r="I50" i="13"/>
  <c r="G50" i="13"/>
  <c r="J49" i="13"/>
  <c r="J48" i="13"/>
  <c r="J43" i="13"/>
  <c r="J44" i="13"/>
  <c r="J45" i="13"/>
  <c r="J46" i="13"/>
  <c r="J47" i="13"/>
  <c r="L47" i="13"/>
  <c r="L46" i="13"/>
  <c r="L45" i="13"/>
  <c r="L44" i="13"/>
  <c r="L43" i="13"/>
  <c r="G33" i="13"/>
  <c r="G34" i="13"/>
  <c r="G35" i="13"/>
  <c r="G36" i="13"/>
  <c r="G37" i="13"/>
  <c r="G38" i="13"/>
  <c r="G39" i="13"/>
  <c r="G41" i="13"/>
  <c r="H33" i="13"/>
  <c r="I33" i="13"/>
  <c r="H34" i="13"/>
  <c r="I34" i="13"/>
  <c r="H35" i="13"/>
  <c r="I35" i="13"/>
  <c r="H36" i="13"/>
  <c r="I36" i="13"/>
  <c r="H37" i="13"/>
  <c r="I37" i="13"/>
  <c r="H38" i="13"/>
  <c r="I38" i="13"/>
  <c r="H39" i="13"/>
  <c r="I39" i="13"/>
  <c r="I40" i="13"/>
  <c r="G40" i="13"/>
  <c r="J39" i="13"/>
  <c r="J38" i="13"/>
  <c r="J33" i="13"/>
  <c r="J34" i="13"/>
  <c r="J35" i="13"/>
  <c r="J36" i="13"/>
  <c r="J37" i="13"/>
  <c r="L37" i="13"/>
  <c r="L36" i="13"/>
  <c r="L35" i="13"/>
  <c r="L34" i="13"/>
  <c r="L33" i="13"/>
  <c r="G23" i="13"/>
  <c r="G24" i="13"/>
  <c r="G25" i="13"/>
  <c r="G26" i="13"/>
  <c r="G27" i="13"/>
  <c r="G28" i="13"/>
  <c r="G29" i="13"/>
  <c r="G31" i="13"/>
  <c r="H23" i="13"/>
  <c r="I23" i="13"/>
  <c r="H24" i="13"/>
  <c r="I24" i="13"/>
  <c r="H25" i="13"/>
  <c r="I25" i="13"/>
  <c r="H26" i="13"/>
  <c r="I26" i="13"/>
  <c r="H27" i="13"/>
  <c r="I27" i="13"/>
  <c r="H28" i="13"/>
  <c r="I28" i="13"/>
  <c r="H29" i="13"/>
  <c r="I29" i="13"/>
  <c r="I30" i="13"/>
  <c r="G30" i="13"/>
  <c r="J29" i="13"/>
  <c r="J28" i="13"/>
  <c r="J23" i="13"/>
  <c r="J24" i="13"/>
  <c r="J25" i="13"/>
  <c r="J26" i="13"/>
  <c r="J27" i="13"/>
  <c r="L27" i="13"/>
  <c r="L26" i="13"/>
  <c r="L25" i="13"/>
  <c r="L24" i="13"/>
  <c r="L23" i="13"/>
  <c r="G13" i="13"/>
  <c r="G14" i="13"/>
  <c r="G15" i="13"/>
  <c r="G16" i="13"/>
  <c r="G17" i="13"/>
  <c r="G18" i="13"/>
  <c r="G19" i="13"/>
  <c r="G21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I20" i="13"/>
  <c r="G20" i="13"/>
  <c r="J19" i="13"/>
  <c r="J18" i="13"/>
  <c r="J13" i="13"/>
  <c r="J14" i="13"/>
  <c r="J15" i="13"/>
  <c r="J16" i="13"/>
  <c r="J17" i="13"/>
  <c r="L17" i="13"/>
  <c r="L16" i="13"/>
  <c r="L15" i="13"/>
  <c r="L14" i="13"/>
  <c r="L13" i="13"/>
  <c r="G3" i="13"/>
  <c r="G4" i="13"/>
  <c r="G5" i="13"/>
  <c r="G6" i="13"/>
  <c r="G7" i="13"/>
  <c r="G8" i="13"/>
  <c r="G9" i="13"/>
  <c r="G11" i="13"/>
  <c r="H3" i="13"/>
  <c r="I3" i="13"/>
  <c r="H4" i="13"/>
  <c r="I4" i="13"/>
  <c r="H5" i="13"/>
  <c r="I5" i="13"/>
  <c r="H6" i="13"/>
  <c r="I6" i="13"/>
  <c r="H7" i="13"/>
  <c r="I7" i="13"/>
  <c r="H8" i="13"/>
  <c r="I8" i="13"/>
  <c r="H9" i="13"/>
  <c r="I9" i="13"/>
  <c r="I10" i="13"/>
  <c r="G10" i="13"/>
  <c r="J9" i="13"/>
  <c r="J8" i="13"/>
  <c r="V7" i="13"/>
  <c r="U7" i="13"/>
  <c r="T7" i="13"/>
  <c r="S7" i="13"/>
  <c r="R7" i="13"/>
  <c r="Q7" i="13"/>
  <c r="P7" i="13"/>
  <c r="J3" i="13"/>
  <c r="J4" i="13"/>
  <c r="J5" i="13"/>
  <c r="J6" i="13"/>
  <c r="J7" i="13"/>
  <c r="L4" i="13"/>
  <c r="L3" i="13"/>
  <c r="O7" i="13"/>
  <c r="L7" i="13"/>
  <c r="V6" i="13"/>
  <c r="U6" i="13"/>
  <c r="T6" i="13"/>
  <c r="S6" i="13"/>
  <c r="R6" i="13"/>
  <c r="Q6" i="13"/>
  <c r="P6" i="13"/>
  <c r="L6" i="13"/>
  <c r="O6" i="13"/>
  <c r="V5" i="13"/>
  <c r="U5" i="13"/>
  <c r="T5" i="13"/>
  <c r="S5" i="13"/>
  <c r="R5" i="13"/>
  <c r="Q5" i="13"/>
  <c r="P5" i="13"/>
  <c r="L5" i="13"/>
  <c r="O5" i="13"/>
  <c r="V4" i="13"/>
  <c r="U4" i="13"/>
  <c r="T4" i="13"/>
  <c r="S4" i="13"/>
  <c r="R4" i="13"/>
  <c r="Q4" i="13"/>
  <c r="P4" i="13"/>
  <c r="O4" i="13"/>
  <c r="V3" i="13"/>
  <c r="U3" i="13"/>
  <c r="T3" i="13"/>
  <c r="S3" i="13"/>
  <c r="R3" i="13"/>
  <c r="Q3" i="13"/>
  <c r="P3" i="13"/>
  <c r="O3" i="13"/>
  <c r="G64" i="12"/>
  <c r="G65" i="12"/>
  <c r="G66" i="12"/>
  <c r="G67" i="12"/>
  <c r="G68" i="12"/>
  <c r="G69" i="12"/>
  <c r="G72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I71" i="12"/>
  <c r="G71" i="12"/>
  <c r="J70" i="12"/>
  <c r="J69" i="12"/>
  <c r="J64" i="12"/>
  <c r="J65" i="12"/>
  <c r="J66" i="12"/>
  <c r="J67" i="12"/>
  <c r="J68" i="12"/>
  <c r="L68" i="12"/>
  <c r="L67" i="12"/>
  <c r="L66" i="12"/>
  <c r="L65" i="12"/>
  <c r="L64" i="12"/>
  <c r="G56" i="12"/>
  <c r="G57" i="12"/>
  <c r="G58" i="12"/>
  <c r="G59" i="12"/>
  <c r="G60" i="12"/>
  <c r="G62" i="12"/>
  <c r="H56" i="12"/>
  <c r="I56" i="12"/>
  <c r="I57" i="12"/>
  <c r="H58" i="12"/>
  <c r="I58" i="12"/>
  <c r="H59" i="12"/>
  <c r="I59" i="12"/>
  <c r="H60" i="12"/>
  <c r="I60" i="12"/>
  <c r="I61" i="12"/>
  <c r="G61" i="12"/>
  <c r="J60" i="12"/>
  <c r="J59" i="12"/>
  <c r="J54" i="12"/>
  <c r="J55" i="12"/>
  <c r="J56" i="12"/>
  <c r="J57" i="12"/>
  <c r="J58" i="12"/>
  <c r="L58" i="12"/>
  <c r="L57" i="12"/>
  <c r="L56" i="12"/>
  <c r="L55" i="12"/>
  <c r="L54" i="12"/>
  <c r="G43" i="12"/>
  <c r="G44" i="12"/>
  <c r="G45" i="12"/>
  <c r="G46" i="12"/>
  <c r="G47" i="12"/>
  <c r="G49" i="12"/>
  <c r="G51" i="12"/>
  <c r="H43" i="12"/>
  <c r="I43" i="12"/>
  <c r="H44" i="12"/>
  <c r="I44" i="12"/>
  <c r="H45" i="12"/>
  <c r="I45" i="12"/>
  <c r="H46" i="12"/>
  <c r="I46" i="12"/>
  <c r="H47" i="12"/>
  <c r="I47" i="12"/>
  <c r="H49" i="12"/>
  <c r="I49" i="12"/>
  <c r="I50" i="12"/>
  <c r="G50" i="12"/>
  <c r="J49" i="12"/>
  <c r="J48" i="12"/>
  <c r="J43" i="12"/>
  <c r="J44" i="12"/>
  <c r="J45" i="12"/>
  <c r="J46" i="12"/>
  <c r="J47" i="12"/>
  <c r="L47" i="12"/>
  <c r="L46" i="12"/>
  <c r="L45" i="12"/>
  <c r="L44" i="12"/>
  <c r="L43" i="12"/>
  <c r="G33" i="12"/>
  <c r="G34" i="12"/>
  <c r="G35" i="12"/>
  <c r="G36" i="12"/>
  <c r="G37" i="12"/>
  <c r="G38" i="12"/>
  <c r="G39" i="12"/>
  <c r="G41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I40" i="12"/>
  <c r="G40" i="12"/>
  <c r="J39" i="12"/>
  <c r="J38" i="12"/>
  <c r="J33" i="12"/>
  <c r="J34" i="12"/>
  <c r="J35" i="12"/>
  <c r="J36" i="12"/>
  <c r="J37" i="12"/>
  <c r="L37" i="12"/>
  <c r="L36" i="12"/>
  <c r="L35" i="12"/>
  <c r="L34" i="12"/>
  <c r="L33" i="12"/>
  <c r="G23" i="12"/>
  <c r="G24" i="12"/>
  <c r="G25" i="12"/>
  <c r="G26" i="12"/>
  <c r="G27" i="12"/>
  <c r="G28" i="12"/>
  <c r="G29" i="12"/>
  <c r="G31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I30" i="12"/>
  <c r="G30" i="12"/>
  <c r="J29" i="12"/>
  <c r="J28" i="12"/>
  <c r="J23" i="12"/>
  <c r="J24" i="12"/>
  <c r="J25" i="12"/>
  <c r="J26" i="12"/>
  <c r="J27" i="12"/>
  <c r="L27" i="12"/>
  <c r="L26" i="12"/>
  <c r="L25" i="12"/>
  <c r="L24" i="12"/>
  <c r="L23" i="12"/>
  <c r="G13" i="12"/>
  <c r="G14" i="12"/>
  <c r="G15" i="12"/>
  <c r="G16" i="12"/>
  <c r="G17" i="12"/>
  <c r="G18" i="12"/>
  <c r="G19" i="12"/>
  <c r="G21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I20" i="12"/>
  <c r="G20" i="12"/>
  <c r="J19" i="12"/>
  <c r="J18" i="12"/>
  <c r="J13" i="12"/>
  <c r="J14" i="12"/>
  <c r="J15" i="12"/>
  <c r="J16" i="12"/>
  <c r="J17" i="12"/>
  <c r="L17" i="12"/>
  <c r="L16" i="12"/>
  <c r="L15" i="12"/>
  <c r="L14" i="12"/>
  <c r="L13" i="12"/>
  <c r="G3" i="12"/>
  <c r="G4" i="12"/>
  <c r="G5" i="12"/>
  <c r="G6" i="12"/>
  <c r="G7" i="12"/>
  <c r="G8" i="12"/>
  <c r="G9" i="12"/>
  <c r="G11" i="12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I10" i="12"/>
  <c r="G10" i="12"/>
  <c r="J9" i="12"/>
  <c r="J8" i="12"/>
  <c r="V7" i="12"/>
  <c r="U7" i="12"/>
  <c r="T7" i="12"/>
  <c r="S7" i="12"/>
  <c r="R7" i="12"/>
  <c r="Q7" i="12"/>
  <c r="P7" i="12"/>
  <c r="J3" i="12"/>
  <c r="J4" i="12"/>
  <c r="J5" i="12"/>
  <c r="J6" i="12"/>
  <c r="J7" i="12"/>
  <c r="L4" i="12"/>
  <c r="L3" i="12"/>
  <c r="O7" i="12"/>
  <c r="L7" i="12"/>
  <c r="V6" i="12"/>
  <c r="U6" i="12"/>
  <c r="T6" i="12"/>
  <c r="S6" i="12"/>
  <c r="R6" i="12"/>
  <c r="Q6" i="12"/>
  <c r="P6" i="12"/>
  <c r="L6" i="12"/>
  <c r="O6" i="12"/>
  <c r="V5" i="12"/>
  <c r="U5" i="12"/>
  <c r="T5" i="12"/>
  <c r="S5" i="12"/>
  <c r="R5" i="12"/>
  <c r="Q5" i="12"/>
  <c r="P5" i="12"/>
  <c r="L5" i="12"/>
  <c r="O5" i="12"/>
  <c r="V4" i="12"/>
  <c r="U4" i="12"/>
  <c r="T4" i="12"/>
  <c r="S4" i="12"/>
  <c r="R4" i="12"/>
  <c r="Q4" i="12"/>
  <c r="P4" i="12"/>
  <c r="O4" i="12"/>
  <c r="V3" i="12"/>
  <c r="U3" i="12"/>
  <c r="T3" i="12"/>
  <c r="S3" i="12"/>
  <c r="R3" i="12"/>
  <c r="Q3" i="12"/>
  <c r="P3" i="12"/>
  <c r="O3" i="12"/>
  <c r="G65" i="11"/>
  <c r="G66" i="11"/>
  <c r="G67" i="11"/>
  <c r="G68" i="11"/>
  <c r="G69" i="11"/>
  <c r="G70" i="11"/>
  <c r="G72" i="11"/>
  <c r="H65" i="11"/>
  <c r="I65" i="11"/>
  <c r="H66" i="11"/>
  <c r="I66" i="11"/>
  <c r="H67" i="11"/>
  <c r="I67" i="11"/>
  <c r="H68" i="11"/>
  <c r="I68" i="11"/>
  <c r="H69" i="11"/>
  <c r="I69" i="11"/>
  <c r="H70" i="11"/>
  <c r="I70" i="11"/>
  <c r="I71" i="11"/>
  <c r="G71" i="11"/>
  <c r="J70" i="11"/>
  <c r="J69" i="11"/>
  <c r="J64" i="11"/>
  <c r="J65" i="11"/>
  <c r="J66" i="11"/>
  <c r="J67" i="11"/>
  <c r="J68" i="11"/>
  <c r="L68" i="11"/>
  <c r="L67" i="11"/>
  <c r="L66" i="11"/>
  <c r="L65" i="11"/>
  <c r="L64" i="11"/>
  <c r="G54" i="11"/>
  <c r="G56" i="11"/>
  <c r="G57" i="11"/>
  <c r="G58" i="11"/>
  <c r="G59" i="11"/>
  <c r="G60" i="11"/>
  <c r="G62" i="11"/>
  <c r="H54" i="11"/>
  <c r="I54" i="11"/>
  <c r="H56" i="11"/>
  <c r="I56" i="11"/>
  <c r="H57" i="11"/>
  <c r="I57" i="11"/>
  <c r="H58" i="11"/>
  <c r="I58" i="11"/>
  <c r="H59" i="11"/>
  <c r="I59" i="11"/>
  <c r="H60" i="11"/>
  <c r="I60" i="11"/>
  <c r="I61" i="11"/>
  <c r="G61" i="11"/>
  <c r="J60" i="11"/>
  <c r="J59" i="11"/>
  <c r="J54" i="11"/>
  <c r="J55" i="11"/>
  <c r="J56" i="11"/>
  <c r="J57" i="11"/>
  <c r="J58" i="11"/>
  <c r="L58" i="11"/>
  <c r="L57" i="11"/>
  <c r="L56" i="11"/>
  <c r="L55" i="11"/>
  <c r="L54" i="11"/>
  <c r="G43" i="11"/>
  <c r="G44" i="11"/>
  <c r="G45" i="11"/>
  <c r="G46" i="11"/>
  <c r="G47" i="11"/>
  <c r="G48" i="11"/>
  <c r="G49" i="11"/>
  <c r="G51" i="11"/>
  <c r="H43" i="11"/>
  <c r="I43" i="11"/>
  <c r="H44" i="11"/>
  <c r="I44" i="11"/>
  <c r="H45" i="11"/>
  <c r="I45" i="11"/>
  <c r="H46" i="11"/>
  <c r="I46" i="11"/>
  <c r="H47" i="11"/>
  <c r="I47" i="11"/>
  <c r="H48" i="11"/>
  <c r="I48" i="11"/>
  <c r="H49" i="11"/>
  <c r="I49" i="11"/>
  <c r="I50" i="11"/>
  <c r="G50" i="11"/>
  <c r="J49" i="11"/>
  <c r="J48" i="11"/>
  <c r="J43" i="11"/>
  <c r="J44" i="11"/>
  <c r="J45" i="11"/>
  <c r="J46" i="11"/>
  <c r="J47" i="11"/>
  <c r="L47" i="11"/>
  <c r="L46" i="11"/>
  <c r="L45" i="11"/>
  <c r="L44" i="11"/>
  <c r="L43" i="11"/>
  <c r="G33" i="11"/>
  <c r="G34" i="11"/>
  <c r="G35" i="11"/>
  <c r="G36" i="11"/>
  <c r="G37" i="11"/>
  <c r="G38" i="11"/>
  <c r="G39" i="11"/>
  <c r="G41" i="11"/>
  <c r="H33" i="11"/>
  <c r="I33" i="11"/>
  <c r="H34" i="11"/>
  <c r="I34" i="11"/>
  <c r="H35" i="11"/>
  <c r="I35" i="11"/>
  <c r="H36" i="11"/>
  <c r="I36" i="11"/>
  <c r="H37" i="11"/>
  <c r="I37" i="11"/>
  <c r="H38" i="11"/>
  <c r="I38" i="11"/>
  <c r="H39" i="11"/>
  <c r="I39" i="11"/>
  <c r="I40" i="11"/>
  <c r="G40" i="11"/>
  <c r="J39" i="11"/>
  <c r="J38" i="11"/>
  <c r="J33" i="11"/>
  <c r="J34" i="11"/>
  <c r="J35" i="11"/>
  <c r="J36" i="11"/>
  <c r="J37" i="11"/>
  <c r="L37" i="11"/>
  <c r="L36" i="11"/>
  <c r="L35" i="11"/>
  <c r="L34" i="11"/>
  <c r="L33" i="11"/>
  <c r="G23" i="11"/>
  <c r="G24" i="11"/>
  <c r="G25" i="11"/>
  <c r="G26" i="11"/>
  <c r="G27" i="11"/>
  <c r="G28" i="11"/>
  <c r="G29" i="11"/>
  <c r="G31" i="11"/>
  <c r="H23" i="11"/>
  <c r="I23" i="11"/>
  <c r="H24" i="11"/>
  <c r="I24" i="11"/>
  <c r="H25" i="11"/>
  <c r="I25" i="11"/>
  <c r="H26" i="11"/>
  <c r="I26" i="11"/>
  <c r="H27" i="11"/>
  <c r="I27" i="11"/>
  <c r="H28" i="11"/>
  <c r="I28" i="11"/>
  <c r="H29" i="11"/>
  <c r="I29" i="11"/>
  <c r="I30" i="11"/>
  <c r="G30" i="11"/>
  <c r="J29" i="11"/>
  <c r="J28" i="11"/>
  <c r="J23" i="11"/>
  <c r="J24" i="11"/>
  <c r="J25" i="11"/>
  <c r="J26" i="11"/>
  <c r="J27" i="11"/>
  <c r="L27" i="11"/>
  <c r="L26" i="11"/>
  <c r="L25" i="11"/>
  <c r="L24" i="11"/>
  <c r="L23" i="11"/>
  <c r="G13" i="11"/>
  <c r="G14" i="11"/>
  <c r="G15" i="11"/>
  <c r="G16" i="11"/>
  <c r="G17" i="11"/>
  <c r="G18" i="11"/>
  <c r="G19" i="11"/>
  <c r="G21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I20" i="11"/>
  <c r="G20" i="11"/>
  <c r="J19" i="11"/>
  <c r="J18" i="11"/>
  <c r="J13" i="11"/>
  <c r="J14" i="11"/>
  <c r="J15" i="11"/>
  <c r="J16" i="11"/>
  <c r="J17" i="11"/>
  <c r="L17" i="11"/>
  <c r="L16" i="11"/>
  <c r="L15" i="11"/>
  <c r="L14" i="11"/>
  <c r="L13" i="11"/>
  <c r="G3" i="11"/>
  <c r="G4" i="11"/>
  <c r="G5" i="11"/>
  <c r="G6" i="11"/>
  <c r="G7" i="11"/>
  <c r="G8" i="11"/>
  <c r="G9" i="11"/>
  <c r="G11" i="11"/>
  <c r="H3" i="11"/>
  <c r="I3" i="11"/>
  <c r="H4" i="11"/>
  <c r="I4" i="11"/>
  <c r="H5" i="11"/>
  <c r="I5" i="11"/>
  <c r="H6" i="11"/>
  <c r="I6" i="11"/>
  <c r="H7" i="11"/>
  <c r="I7" i="11"/>
  <c r="H8" i="11"/>
  <c r="I8" i="11"/>
  <c r="H9" i="11"/>
  <c r="I9" i="11"/>
  <c r="I10" i="11"/>
  <c r="G10" i="11"/>
  <c r="J9" i="11"/>
  <c r="J8" i="11"/>
  <c r="V7" i="11"/>
  <c r="U7" i="11"/>
  <c r="T7" i="11"/>
  <c r="S7" i="11"/>
  <c r="R7" i="11"/>
  <c r="Q7" i="11"/>
  <c r="P7" i="11"/>
  <c r="J3" i="11"/>
  <c r="J4" i="11"/>
  <c r="J5" i="11"/>
  <c r="J6" i="11"/>
  <c r="J7" i="11"/>
  <c r="L4" i="11"/>
  <c r="L3" i="11"/>
  <c r="O7" i="11"/>
  <c r="L7" i="11"/>
  <c r="V6" i="11"/>
  <c r="U6" i="11"/>
  <c r="T6" i="11"/>
  <c r="S6" i="11"/>
  <c r="R6" i="11"/>
  <c r="Q6" i="11"/>
  <c r="P6" i="11"/>
  <c r="L6" i="11"/>
  <c r="O6" i="11"/>
  <c r="V5" i="11"/>
  <c r="U5" i="11"/>
  <c r="T5" i="11"/>
  <c r="S5" i="11"/>
  <c r="R5" i="11"/>
  <c r="Q5" i="11"/>
  <c r="P5" i="11"/>
  <c r="L5" i="11"/>
  <c r="O5" i="11"/>
  <c r="V4" i="11"/>
  <c r="U4" i="11"/>
  <c r="T4" i="11"/>
  <c r="S4" i="11"/>
  <c r="R4" i="11"/>
  <c r="Q4" i="11"/>
  <c r="P4" i="11"/>
  <c r="O4" i="11"/>
  <c r="V3" i="11"/>
  <c r="U3" i="11"/>
  <c r="T3" i="11"/>
  <c r="S3" i="11"/>
  <c r="R3" i="11"/>
  <c r="Q3" i="11"/>
  <c r="P3" i="11"/>
  <c r="O3" i="11"/>
  <c r="V7" i="8"/>
  <c r="V6" i="8"/>
  <c r="U7" i="8"/>
  <c r="U6" i="8"/>
  <c r="T7" i="8"/>
  <c r="T6" i="8"/>
  <c r="S7" i="8"/>
  <c r="S6" i="8"/>
  <c r="R7" i="8"/>
  <c r="R6" i="8"/>
  <c r="Q7" i="8"/>
  <c r="P7" i="8"/>
  <c r="Q6" i="8"/>
  <c r="P6" i="8"/>
  <c r="V5" i="8"/>
  <c r="U5" i="8"/>
  <c r="T5" i="8"/>
  <c r="S5" i="8"/>
  <c r="R5" i="8"/>
  <c r="Q5" i="8"/>
  <c r="P5" i="8"/>
  <c r="V4" i="8"/>
  <c r="U4" i="8"/>
  <c r="T4" i="8"/>
  <c r="S4" i="8"/>
  <c r="R4" i="8"/>
  <c r="J23" i="8"/>
  <c r="J24" i="8"/>
  <c r="J25" i="8"/>
  <c r="J26" i="8"/>
  <c r="J27" i="8"/>
  <c r="J28" i="8"/>
  <c r="J29" i="8"/>
  <c r="L25" i="8"/>
  <c r="L24" i="8"/>
  <c r="Q4" i="8"/>
  <c r="J13" i="8"/>
  <c r="J14" i="8"/>
  <c r="J15" i="8"/>
  <c r="J16" i="8"/>
  <c r="J17" i="8"/>
  <c r="J18" i="8"/>
  <c r="J19" i="8"/>
  <c r="L15" i="8"/>
  <c r="L14" i="8"/>
  <c r="P4" i="8"/>
  <c r="V3" i="8"/>
  <c r="K7" i="10"/>
  <c r="K6" i="10"/>
  <c r="K5" i="10"/>
  <c r="K3" i="10"/>
  <c r="J64" i="8"/>
  <c r="J65" i="8"/>
  <c r="J66" i="8"/>
  <c r="J67" i="8"/>
  <c r="J68" i="8"/>
  <c r="J69" i="8"/>
  <c r="J70" i="8"/>
  <c r="L65" i="8"/>
  <c r="U3" i="8"/>
  <c r="J54" i="8"/>
  <c r="J55" i="8"/>
  <c r="J56" i="8"/>
  <c r="J57" i="8"/>
  <c r="J58" i="8"/>
  <c r="J59" i="8"/>
  <c r="J60" i="8"/>
  <c r="L55" i="8"/>
  <c r="T3" i="8"/>
  <c r="J43" i="8"/>
  <c r="J44" i="8"/>
  <c r="J45" i="8"/>
  <c r="J46" i="8"/>
  <c r="J47" i="8"/>
  <c r="J48" i="8"/>
  <c r="J49" i="8"/>
  <c r="L44" i="8"/>
  <c r="S3" i="8"/>
  <c r="J33" i="8"/>
  <c r="J34" i="8"/>
  <c r="J35" i="8"/>
  <c r="J36" i="8"/>
  <c r="J37" i="8"/>
  <c r="J38" i="8"/>
  <c r="J39" i="8"/>
  <c r="L34" i="8"/>
  <c r="R3" i="8"/>
  <c r="Q3" i="8"/>
  <c r="P3" i="8"/>
  <c r="L68" i="8"/>
  <c r="L67" i="8"/>
  <c r="L66" i="8"/>
  <c r="L64" i="8"/>
  <c r="L58" i="8"/>
  <c r="L57" i="8"/>
  <c r="L56" i="8"/>
  <c r="L54" i="8"/>
  <c r="L47" i="8"/>
  <c r="L46" i="8"/>
  <c r="L45" i="8"/>
  <c r="L43" i="8"/>
  <c r="L37" i="8"/>
  <c r="L36" i="8"/>
  <c r="L35" i="8"/>
  <c r="L33" i="8"/>
  <c r="L27" i="8"/>
  <c r="L26" i="8"/>
  <c r="L23" i="8"/>
  <c r="L17" i="8"/>
  <c r="L16" i="8"/>
  <c r="L13" i="8"/>
  <c r="E45" i="10"/>
  <c r="E46" i="10"/>
  <c r="E47" i="10"/>
  <c r="E48" i="10"/>
  <c r="E49" i="10"/>
  <c r="E50" i="10"/>
  <c r="E51" i="10"/>
  <c r="F45" i="10"/>
  <c r="G45" i="10"/>
  <c r="F46" i="10"/>
  <c r="G46" i="10"/>
  <c r="F47" i="10"/>
  <c r="G47" i="10"/>
  <c r="F48" i="10"/>
  <c r="G48" i="10"/>
  <c r="F49" i="10"/>
  <c r="G49" i="10"/>
  <c r="F50" i="10"/>
  <c r="G50" i="10"/>
  <c r="F51" i="10"/>
  <c r="G51" i="10"/>
  <c r="H51" i="10"/>
  <c r="H50" i="10"/>
  <c r="H49" i="10"/>
  <c r="H48" i="10"/>
  <c r="H47" i="10"/>
  <c r="H46" i="10"/>
  <c r="H45" i="10"/>
  <c r="E38" i="10"/>
  <c r="E39" i="10"/>
  <c r="E40" i="10"/>
  <c r="E41" i="10"/>
  <c r="E42" i="10"/>
  <c r="E43" i="10"/>
  <c r="E44" i="10"/>
  <c r="F38" i="10"/>
  <c r="G38" i="10"/>
  <c r="F39" i="10"/>
  <c r="G39" i="10"/>
  <c r="F40" i="10"/>
  <c r="G40" i="10"/>
  <c r="F41" i="10"/>
  <c r="G41" i="10"/>
  <c r="F42" i="10"/>
  <c r="G42" i="10"/>
  <c r="F43" i="10"/>
  <c r="G43" i="10"/>
  <c r="F44" i="10"/>
  <c r="G44" i="10"/>
  <c r="H44" i="10"/>
  <c r="H43" i="10"/>
  <c r="H42" i="10"/>
  <c r="H41" i="10"/>
  <c r="H40" i="10"/>
  <c r="H39" i="10"/>
  <c r="H38" i="10"/>
  <c r="E31" i="10"/>
  <c r="E32" i="10"/>
  <c r="E33" i="10"/>
  <c r="E34" i="10"/>
  <c r="E35" i="10"/>
  <c r="E36" i="10"/>
  <c r="E37" i="10"/>
  <c r="F31" i="10"/>
  <c r="G31" i="10"/>
  <c r="F32" i="10"/>
  <c r="G32" i="10"/>
  <c r="F33" i="10"/>
  <c r="G33" i="10"/>
  <c r="F34" i="10"/>
  <c r="G34" i="10"/>
  <c r="F35" i="10"/>
  <c r="G35" i="10"/>
  <c r="F36" i="10"/>
  <c r="G36" i="10"/>
  <c r="F37" i="10"/>
  <c r="G37" i="10"/>
  <c r="H37" i="10"/>
  <c r="H36" i="10"/>
  <c r="H35" i="10"/>
  <c r="H34" i="10"/>
  <c r="H33" i="10"/>
  <c r="H32" i="10"/>
  <c r="H31" i="10"/>
  <c r="E24" i="10"/>
  <c r="E25" i="10"/>
  <c r="E26" i="10"/>
  <c r="E27" i="10"/>
  <c r="E28" i="10"/>
  <c r="E29" i="10"/>
  <c r="E30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F30" i="10"/>
  <c r="G30" i="10"/>
  <c r="H30" i="10"/>
  <c r="H29" i="10"/>
  <c r="H28" i="10"/>
  <c r="H27" i="10"/>
  <c r="H26" i="10"/>
  <c r="H25" i="10"/>
  <c r="H24" i="10"/>
  <c r="E17" i="10"/>
  <c r="E18" i="10"/>
  <c r="E19" i="10"/>
  <c r="E20" i="10"/>
  <c r="E21" i="10"/>
  <c r="E22" i="10"/>
  <c r="E23" i="10"/>
  <c r="F17" i="10"/>
  <c r="G17" i="10"/>
  <c r="F18" i="10"/>
  <c r="G18" i="10"/>
  <c r="F19" i="10"/>
  <c r="G19" i="10"/>
  <c r="F20" i="10"/>
  <c r="G20" i="10"/>
  <c r="F21" i="10"/>
  <c r="G21" i="10"/>
  <c r="F22" i="10"/>
  <c r="G22" i="10"/>
  <c r="F23" i="10"/>
  <c r="G23" i="10"/>
  <c r="H23" i="10"/>
  <c r="H22" i="10"/>
  <c r="H21" i="10"/>
  <c r="H20" i="10"/>
  <c r="H19" i="10"/>
  <c r="H18" i="10"/>
  <c r="H17" i="10"/>
  <c r="E10" i="10"/>
  <c r="E11" i="10"/>
  <c r="E12" i="10"/>
  <c r="E13" i="10"/>
  <c r="E14" i="10"/>
  <c r="E15" i="10"/>
  <c r="E16" i="10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H16" i="10"/>
  <c r="H15" i="10"/>
  <c r="H14" i="10"/>
  <c r="H13" i="10"/>
  <c r="H12" i="10"/>
  <c r="H11" i="10"/>
  <c r="H10" i="10"/>
  <c r="E3" i="10"/>
  <c r="E4" i="10"/>
  <c r="E5" i="10"/>
  <c r="E6" i="10"/>
  <c r="E7" i="10"/>
  <c r="E8" i="10"/>
  <c r="E9" i="10"/>
  <c r="F3" i="10"/>
  <c r="G3" i="10"/>
  <c r="F4" i="10"/>
  <c r="G4" i="10"/>
  <c r="F5" i="10"/>
  <c r="G5" i="10"/>
  <c r="F6" i="10"/>
  <c r="G6" i="10"/>
  <c r="F7" i="10"/>
  <c r="G7" i="10"/>
  <c r="F8" i="10"/>
  <c r="G8" i="10"/>
  <c r="F9" i="10"/>
  <c r="G9" i="10"/>
  <c r="H9" i="10"/>
  <c r="H8" i="10"/>
  <c r="H3" i="10"/>
  <c r="H4" i="10"/>
  <c r="H5" i="10"/>
  <c r="H6" i="10"/>
  <c r="H7" i="10"/>
  <c r="G64" i="8"/>
  <c r="G65" i="8"/>
  <c r="G66" i="8"/>
  <c r="G67" i="8"/>
  <c r="G68" i="8"/>
  <c r="G69" i="8"/>
  <c r="G70" i="8"/>
  <c r="G72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I71" i="8"/>
  <c r="G71" i="8"/>
  <c r="G43" i="8"/>
  <c r="G44" i="8"/>
  <c r="G45" i="8"/>
  <c r="G46" i="8"/>
  <c r="G47" i="8"/>
  <c r="G48" i="8"/>
  <c r="G49" i="8"/>
  <c r="G51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I50" i="8"/>
  <c r="G50" i="8"/>
  <c r="G33" i="8"/>
  <c r="G34" i="8"/>
  <c r="G35" i="8"/>
  <c r="G36" i="8"/>
  <c r="G37" i="8"/>
  <c r="G38" i="8"/>
  <c r="G39" i="8"/>
  <c r="G41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I40" i="8"/>
  <c r="G40" i="8"/>
  <c r="J3" i="8"/>
  <c r="J4" i="8"/>
  <c r="J5" i="8"/>
  <c r="J6" i="8"/>
  <c r="J7" i="8"/>
  <c r="J8" i="8"/>
  <c r="J9" i="8"/>
  <c r="L4" i="8"/>
  <c r="O3" i="8"/>
  <c r="G23" i="8"/>
  <c r="G24" i="8"/>
  <c r="G25" i="8"/>
  <c r="G26" i="8"/>
  <c r="G27" i="8"/>
  <c r="G28" i="8"/>
  <c r="G29" i="8"/>
  <c r="G31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I30" i="8"/>
  <c r="G30" i="8"/>
  <c r="G16" i="8"/>
  <c r="H16" i="8"/>
  <c r="I16" i="8"/>
  <c r="G17" i="8"/>
  <c r="H17" i="8"/>
  <c r="I17" i="8"/>
  <c r="G18" i="8"/>
  <c r="H18" i="8"/>
  <c r="I18" i="8"/>
  <c r="G19" i="8"/>
  <c r="H19" i="8"/>
  <c r="I19" i="8"/>
  <c r="G13" i="8"/>
  <c r="G14" i="8"/>
  <c r="G15" i="8"/>
  <c r="G21" i="8"/>
  <c r="H13" i="8"/>
  <c r="I13" i="8"/>
  <c r="H14" i="8"/>
  <c r="I14" i="8"/>
  <c r="H15" i="8"/>
  <c r="I15" i="8"/>
  <c r="I20" i="8"/>
  <c r="G20" i="8"/>
  <c r="D66" i="9"/>
  <c r="B66" i="9"/>
  <c r="F65" i="9"/>
  <c r="D65" i="9"/>
  <c r="B65" i="9"/>
  <c r="F64" i="9"/>
  <c r="D64" i="9"/>
  <c r="B64" i="9"/>
  <c r="F63" i="9"/>
  <c r="D63" i="9"/>
  <c r="B63" i="9"/>
  <c r="F62" i="9"/>
  <c r="D62" i="9"/>
  <c r="B62" i="9"/>
  <c r="F61" i="9"/>
  <c r="D61" i="9"/>
  <c r="B61" i="9"/>
  <c r="F60" i="9"/>
  <c r="D60" i="9"/>
  <c r="B60" i="9"/>
  <c r="G54" i="8"/>
  <c r="G55" i="8"/>
  <c r="G56" i="8"/>
  <c r="G57" i="8"/>
  <c r="G58" i="8"/>
  <c r="G59" i="8"/>
  <c r="G60" i="8"/>
  <c r="G62" i="8"/>
  <c r="G61" i="8"/>
  <c r="H58" i="8"/>
  <c r="I58" i="8"/>
  <c r="H59" i="8"/>
  <c r="I59" i="8"/>
  <c r="H54" i="8"/>
  <c r="I54" i="8"/>
  <c r="H56" i="8"/>
  <c r="I56" i="8"/>
  <c r="H55" i="8"/>
  <c r="I55" i="8"/>
  <c r="H57" i="8"/>
  <c r="I57" i="8"/>
  <c r="H60" i="8"/>
  <c r="I60" i="8"/>
  <c r="I61" i="8"/>
  <c r="L3" i="8"/>
  <c r="O7" i="8"/>
  <c r="L7" i="8"/>
  <c r="L6" i="8"/>
  <c r="O6" i="8"/>
  <c r="L5" i="8"/>
  <c r="O5" i="8"/>
  <c r="O4" i="8"/>
  <c r="G3" i="8"/>
  <c r="G4" i="8"/>
  <c r="G5" i="8"/>
  <c r="G6" i="8"/>
  <c r="G7" i="8"/>
  <c r="G8" i="8"/>
  <c r="G9" i="8"/>
  <c r="G11" i="8"/>
  <c r="G10" i="8"/>
  <c r="H4" i="8"/>
  <c r="H5" i="8"/>
  <c r="H6" i="8"/>
  <c r="H7" i="8"/>
  <c r="H8" i="8"/>
  <c r="H9" i="8"/>
  <c r="H3" i="8"/>
  <c r="I5" i="8"/>
  <c r="I6" i="8"/>
  <c r="I7" i="8"/>
  <c r="I8" i="8"/>
  <c r="I9" i="8"/>
  <c r="I4" i="8"/>
  <c r="I3" i="8"/>
  <c r="I10" i="8"/>
  <c r="D60" i="4"/>
  <c r="D61" i="4"/>
  <c r="D62" i="4"/>
  <c r="D63" i="4"/>
  <c r="D64" i="4"/>
  <c r="D65" i="4"/>
  <c r="C60" i="4"/>
  <c r="C61" i="4"/>
  <c r="C62" i="4"/>
  <c r="C63" i="4"/>
  <c r="C64" i="4"/>
  <c r="C65" i="4"/>
  <c r="C66" i="4"/>
  <c r="B60" i="4"/>
  <c r="B61" i="4"/>
  <c r="B66" i="4"/>
  <c r="B65" i="4"/>
  <c r="B64" i="4"/>
  <c r="B63" i="4"/>
  <c r="B62" i="4"/>
  <c r="C65" i="2"/>
  <c r="D65" i="2"/>
  <c r="C64" i="2"/>
  <c r="D64" i="2"/>
  <c r="C63" i="2"/>
  <c r="D63" i="2"/>
  <c r="C62" i="2"/>
  <c r="D62" i="2"/>
  <c r="B66" i="2"/>
  <c r="B65" i="2"/>
  <c r="B64" i="2"/>
  <c r="B63" i="2"/>
  <c r="B62" i="2"/>
  <c r="C61" i="2"/>
  <c r="D61" i="2"/>
  <c r="B61" i="2"/>
  <c r="C60" i="2"/>
  <c r="D60" i="2"/>
  <c r="B60" i="2"/>
</calcChain>
</file>

<file path=xl/connections.xml><?xml version="1.0" encoding="utf-8"?>
<connections xmlns="http://schemas.openxmlformats.org/spreadsheetml/2006/main">
  <connection id="1" name="csv_result-maxwell" type="6" refreshedVersion="0" background="1" saveData="1">
    <textPr fileType="mac" sourceFile="/Users/ittcuad/Google Drive/ardi-phd/02 Dataset/csv_result-maxwell.csv" decimal="," thousands=".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csv_result-maxwell1" type="6" refreshedVersion="0" background="1" saveData="1">
    <textPr fileType="mac" sourceFile="/Users/ittcuad/Google Drive/ardi-phd/02 Dataset/csv_result-maxwell.csv" decimal="," thousands=".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csv_result-maxwell11" type="6" refreshedVersion="0" background="1" saveData="1">
    <textPr fileType="mac" sourceFile="/Users/ittcuad/Google Drive/ardi-phd/02 Dataset/csv_result-maxwell.csv" decimal="," thousands=".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csv_result-maxwell1111" type="6" refreshedVersion="0" background="1" saveData="1">
    <textPr fileType="mac" sourceFile="/Users/ittcuad/Google Drive/ardi-phd/02 Dataset/csv_result-maxwell.csv" decimal="," thousands=".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<sst xmlns="http://schemas.openxmlformats.org/spreadsheetml/2006/main" count="1182" uniqueCount="91">
  <si>
    <t>id</t>
  </si>
  <si>
    <t>size</t>
  </si>
  <si>
    <t>durasi</t>
  </si>
  <si>
    <t>actual_effort</t>
  </si>
  <si>
    <t>MIN</t>
  </si>
  <si>
    <t>MAX</t>
  </si>
  <si>
    <t>MEDIAN</t>
  </si>
  <si>
    <t>MODUS</t>
  </si>
  <si>
    <t>AVERAGE</t>
  </si>
  <si>
    <t>STDEV</t>
  </si>
  <si>
    <t>COUNT</t>
  </si>
  <si>
    <t>ID</t>
  </si>
  <si>
    <t>SIZE</t>
  </si>
  <si>
    <t>DURASI</t>
  </si>
  <si>
    <t>AKTUAL</t>
  </si>
  <si>
    <t>jarak_aktual</t>
  </si>
  <si>
    <t>ESTIMASI</t>
  </si>
  <si>
    <t>MRE</t>
  </si>
  <si>
    <t>Tabulasi</t>
  </si>
  <si>
    <t>MRE&lt;=0,25?</t>
  </si>
  <si>
    <t xml:space="preserve">Pred(25) = </t>
  </si>
  <si>
    <t>MMRE</t>
  </si>
  <si>
    <t>MdMRE</t>
  </si>
  <si>
    <t>Set 1</t>
  </si>
  <si>
    <t>Residual</t>
  </si>
  <si>
    <t>Q1</t>
  </si>
  <si>
    <t>Median</t>
  </si>
  <si>
    <t>Q3</t>
  </si>
  <si>
    <t>Max</t>
  </si>
  <si>
    <t>Set 2</t>
  </si>
  <si>
    <t>Set3</t>
  </si>
  <si>
    <t>Aggr</t>
  </si>
  <si>
    <t>Set 3</t>
  </si>
  <si>
    <t>actual</t>
  </si>
  <si>
    <t>Size</t>
  </si>
  <si>
    <t>Durasi</t>
  </si>
  <si>
    <t>Aktual</t>
  </si>
  <si>
    <t>Jarak_Size</t>
  </si>
  <si>
    <t>Jarak_Durasi</t>
  </si>
  <si>
    <t>Closest</t>
  </si>
  <si>
    <t>Set 4</t>
  </si>
  <si>
    <t>Set 5</t>
  </si>
  <si>
    <t>Set 6</t>
  </si>
  <si>
    <t>Set 7</t>
  </si>
  <si>
    <t>Set4</t>
  </si>
  <si>
    <t>Set5</t>
  </si>
  <si>
    <t>Set6</t>
  </si>
  <si>
    <t>Set7</t>
  </si>
  <si>
    <t>Median-Q1</t>
  </si>
  <si>
    <t>Q3-Median</t>
  </si>
  <si>
    <t>Max-Q3</t>
  </si>
  <si>
    <t>Q1-Min</t>
  </si>
  <si>
    <t>Mean</t>
  </si>
  <si>
    <t>Mean Size</t>
  </si>
  <si>
    <t>Mean Aktual</t>
  </si>
  <si>
    <t>K2</t>
  </si>
  <si>
    <t>K3</t>
  </si>
  <si>
    <t>K4</t>
  </si>
  <si>
    <t>K5</t>
  </si>
  <si>
    <t>Median Size</t>
  </si>
  <si>
    <t>Median Aktual</t>
  </si>
  <si>
    <t>IWM Size</t>
  </si>
  <si>
    <t>IWM Aktual</t>
  </si>
  <si>
    <t>Est. IWM-K3</t>
  </si>
  <si>
    <t>Est. IWM-K4</t>
  </si>
  <si>
    <t>Est. IWM-K5</t>
  </si>
  <si>
    <t>Est.Median-K3</t>
  </si>
  <si>
    <t>Est.Median-K4</t>
  </si>
  <si>
    <t>Est.Median-K5</t>
  </si>
  <si>
    <t>Est.AVG-K3</t>
  </si>
  <si>
    <t>Est.AVG-K2</t>
  </si>
  <si>
    <t>Est.AVG-K4</t>
  </si>
  <si>
    <t>Est.AVG-K5</t>
  </si>
  <si>
    <t>Distance</t>
  </si>
  <si>
    <t>K Value</t>
  </si>
  <si>
    <t>Adaptation</t>
  </si>
  <si>
    <t>PRED(0.25)</t>
  </si>
  <si>
    <t>K = 1</t>
  </si>
  <si>
    <t>K = 2</t>
  </si>
  <si>
    <t>CA</t>
  </si>
  <si>
    <t>IWM</t>
  </si>
  <si>
    <t>K = 3</t>
  </si>
  <si>
    <t>K = 4</t>
  </si>
  <si>
    <t>K = 5</t>
  </si>
  <si>
    <t>Pred(25)</t>
  </si>
  <si>
    <t>Aggregate</t>
  </si>
  <si>
    <t>Est. IWM-K2</t>
  </si>
  <si>
    <t>Minkowski</t>
  </si>
  <si>
    <t>Est.AVG-K1</t>
  </si>
  <si>
    <t>K1 Size</t>
  </si>
  <si>
    <t>K1 Aktual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</si>
</sst>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/>
    <xf numFmtId="2" fontId="0" fillId="0" borderId="0" xfId="0" applyNumberFormat="1" applyFont="1"/>
    <xf numFmtId="0" fontId="0" fillId="2" borderId="0" xfId="0" applyFill="1"/>
    <xf numFmtId="0" fontId="2" fillId="2" borderId="0" xfId="0" applyFont="1" applyFill="1"/>
    <xf numFmtId="0" fontId="5" fillId="0" borderId="0" xfId="0" applyFont="1"/>
    <xf numFmtId="165" fontId="0" fillId="0" borderId="0" xfId="0" applyNumberFormat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center"/>
    </xf>
    <xf numFmtId="2" fontId="0" fillId="3" borderId="0" xfId="0" applyNumberFormat="1" applyFont="1" applyFill="1"/>
    <xf numFmtId="9" fontId="0" fillId="3" borderId="0" xfId="1" applyFont="1" applyFill="1"/>
    <xf numFmtId="165" fontId="0" fillId="3" borderId="0" xfId="0" applyNumberFormat="1" applyFill="1"/>
    <xf numFmtId="2" fontId="2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/>
    <xf numFmtId="9" fontId="2" fillId="3" borderId="0" xfId="1" applyFont="1" applyFill="1"/>
    <xf numFmtId="2" fontId="0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</cellXfs>
  <cellStyles count="7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onnections" Target="connections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'K1-CA'!$N$3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'K1-CA'!$O$7:$V$7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278.0920744216485</c:v>
                  </c:pt>
                  <c:pt idx="4">
                    <c:v>376.607843137255</c:v>
                  </c:pt>
                  <c:pt idx="5">
                    <c:v>605.0360487125945</c:v>
                  </c:pt>
                  <c:pt idx="6">
                    <c:v>1115.237655339169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'K1-CA'!$O$2:$V$2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'K1-CA'!$O$3:$V$3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303.9270449521002</c:v>
                </c:pt>
                <c:pt idx="4">
                  <c:v>470.9166666666666</c:v>
                </c:pt>
                <c:pt idx="5">
                  <c:v>1392.015376877969</c:v>
                </c:pt>
                <c:pt idx="6">
                  <c:v>1180.697114798628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'K1-CA'!$N$4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'K1-CA'!$O$2:$V$2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'K1-CA'!$O$4:$V$4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433.0729550479</c:v>
                </c:pt>
                <c:pt idx="4">
                  <c:v>757.2522075055189</c:v>
                </c:pt>
                <c:pt idx="5">
                  <c:v>621.6034220776446</c:v>
                </c:pt>
                <c:pt idx="6">
                  <c:v>974.0857799382135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'K1-CA'!$N$5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'K1-CA'!$O$6:$V$6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1371.410660695736</c:v>
                  </c:pt>
                  <c:pt idx="4">
                    <c:v>18187.15649499535</c:v>
                  </c:pt>
                  <c:pt idx="5">
                    <c:v>5353.283783051476</c:v>
                  </c:pt>
                  <c:pt idx="6">
                    <c:v>6320.943856371943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'K1-CA'!$O$2:$V$2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'K1-CA'!$O$5:$V$5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2433.325673709408</c:v>
                </c:pt>
                <c:pt idx="4">
                  <c:v>1270.280980038816</c:v>
                </c:pt>
                <c:pt idx="5">
                  <c:v>1279.332712110559</c:v>
                </c:pt>
                <c:pt idx="6">
                  <c:v>2860.417188285158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541328"/>
        <c:axId val="886560096"/>
      </c:barChart>
      <c:catAx>
        <c:axId val="88654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60096"/>
        <c:crosses val="autoZero"/>
        <c:auto val="1"/>
        <c:lblAlgn val="ctr"/>
        <c:lblOffset val="100"/>
        <c:noMultiLvlLbl val="0"/>
      </c:catAx>
      <c:valAx>
        <c:axId val="8865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4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'K4-AVG'!$N$3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'K4-AVG'!$O$7:$V$7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145.4950250028141</c:v>
                  </c:pt>
                  <c:pt idx="4">
                    <c:v>295.5884080365507</c:v>
                  </c:pt>
                  <c:pt idx="5">
                    <c:v>1082.542535130883</c:v>
                  </c:pt>
                  <c:pt idx="6">
                    <c:v>1052.522997355094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'K4-AVG'!$O$3:$V$3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630.895025002814</c:v>
                </c:pt>
                <c:pt idx="4">
                  <c:v>655.0271835467547</c:v>
                </c:pt>
                <c:pt idx="5">
                  <c:v>1309.227210965853</c:v>
                </c:pt>
                <c:pt idx="6">
                  <c:v>1338.294520533902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'K4-AVG'!$N$4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'K4-AVG'!$O$2:$V$2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'K4-AVG'!$O$4:$V$4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719.3813650052441</c:v>
                </c:pt>
                <c:pt idx="4">
                  <c:v>188.5849022232258</c:v>
                </c:pt>
                <c:pt idx="5">
                  <c:v>833.3461135198806</c:v>
                </c:pt>
                <c:pt idx="6">
                  <c:v>1692.866508527556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'K4-AVG'!$N$5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'K4-AVG'!$O$6:$V$6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4043.531909933493</c:v>
                  </c:pt>
                  <c:pt idx="4">
                    <c:v>4254.373805655526</c:v>
                  </c:pt>
                  <c:pt idx="5">
                    <c:v>8556.385868207701</c:v>
                  </c:pt>
                  <c:pt idx="6">
                    <c:v>5030.6438319623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'K4-AVG'!$O$5:$V$5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4921.073351138745</c:v>
                </c:pt>
                <c:pt idx="4">
                  <c:v>1193.607708574493</c:v>
                </c:pt>
                <c:pt idx="5">
                  <c:v>808.7443754675896</c:v>
                </c:pt>
                <c:pt idx="6">
                  <c:v>2301.04032867814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753152"/>
        <c:axId val="886756416"/>
      </c:barChart>
      <c:catAx>
        <c:axId val="88675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56416"/>
        <c:crosses val="autoZero"/>
        <c:auto val="1"/>
        <c:lblAlgn val="ctr"/>
        <c:lblOffset val="100"/>
        <c:noMultiLvlLbl val="0"/>
      </c:catAx>
      <c:valAx>
        <c:axId val="8867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5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'K3-IWM'!$N$3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'K3-IWM'!$O$7:$V$7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180.0148603930804</c:v>
                  </c:pt>
                  <c:pt idx="4">
                    <c:v>289.5725247326567</c:v>
                  </c:pt>
                  <c:pt idx="5">
                    <c:v>455.9847367548022</c:v>
                  </c:pt>
                  <c:pt idx="6">
                    <c:v>716.1044579573087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'K3-IWM'!$O$3:$V$3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528.1903923079746</c:v>
                </c:pt>
                <c:pt idx="4">
                  <c:v>596.7804758029931</c:v>
                </c:pt>
                <c:pt idx="5">
                  <c:v>466.6344577715416</c:v>
                </c:pt>
                <c:pt idx="6">
                  <c:v>737.3128642620372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'K3-IWM'!$N$4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'K3-IWM'!$O$2:$V$2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'K3-IWM'!$O$4:$V$4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901.787465262343</c:v>
                </c:pt>
                <c:pt idx="4">
                  <c:v>419.3376772074191</c:v>
                </c:pt>
                <c:pt idx="5">
                  <c:v>275.3167962023191</c:v>
                </c:pt>
                <c:pt idx="6">
                  <c:v>740.9617511225783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'K3-IWM'!$N$5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'K3-IWM'!$O$6:$V$6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2144.932485775831</c:v>
                  </c:pt>
                  <c:pt idx="4">
                    <c:v>9574.826069191207</c:v>
                  </c:pt>
                  <c:pt idx="5">
                    <c:v>6033.476478902236</c:v>
                  </c:pt>
                  <c:pt idx="6">
                    <c:v>5981.790440661574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'K3-IWM'!$O$5:$V$5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3373.967021755464</c:v>
                </c:pt>
                <c:pt idx="4">
                  <c:v>828.9076556502607</c:v>
                </c:pt>
                <c:pt idx="5">
                  <c:v>1852.604787449106</c:v>
                </c:pt>
                <c:pt idx="6">
                  <c:v>3330.894327976913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1232"/>
        <c:axId val="887124496"/>
      </c:barChart>
      <c:catAx>
        <c:axId val="8871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24496"/>
        <c:crosses val="autoZero"/>
        <c:auto val="1"/>
        <c:lblAlgn val="ctr"/>
        <c:lblOffset val="100"/>
        <c:noMultiLvlLbl val="0"/>
      </c:catAx>
      <c:valAx>
        <c:axId val="88712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'K5-IWM'!$N$3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'K5-IWM'!$O$7:$V$7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197.6001382123034</c:v>
                  </c:pt>
                  <c:pt idx="4">
                    <c:v>364.390734058524</c:v>
                  </c:pt>
                  <c:pt idx="5">
                    <c:v>657.1603658632682</c:v>
                  </c:pt>
                  <c:pt idx="6">
                    <c:v>820.4157714622136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'K5-IWM'!$O$3:$V$3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670.9557825679476</c:v>
                </c:pt>
                <c:pt idx="4">
                  <c:v>674.9684466684947</c:v>
                </c:pt>
                <c:pt idx="5">
                  <c:v>836.6091641913767</c:v>
                </c:pt>
                <c:pt idx="6">
                  <c:v>1086.667905608555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'K5-IWM'!$N$4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'K5-IWM'!$O$2:$V$2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'K5-IWM'!$O$4:$V$4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688.6314649927508</c:v>
                </c:pt>
                <c:pt idx="4">
                  <c:v>410.2800773686141</c:v>
                </c:pt>
                <c:pt idx="5">
                  <c:v>1495.122168427416</c:v>
                </c:pt>
                <c:pt idx="6">
                  <c:v>1888.567728017544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'K5-IWM'!$N$5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'K5-IWM'!$O$6:$V$6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3684.634935213348</c:v>
                  </c:pt>
                  <c:pt idx="4">
                    <c:v>6760.902324209827</c:v>
                  </c:pt>
                  <c:pt idx="5">
                    <c:v>7529.65216658197</c:v>
                  </c:pt>
                  <c:pt idx="6">
                    <c:v>4603.465280588687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'K5-IWM'!$O$5:$V$5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4324.879153166</c:v>
                </c:pt>
                <c:pt idx="4">
                  <c:v>893.9065539363111</c:v>
                </c:pt>
                <c:pt idx="5">
                  <c:v>313.4813441040819</c:v>
                </c:pt>
                <c:pt idx="6">
                  <c:v>2867.622161389533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56640"/>
        <c:axId val="887159904"/>
      </c:barChart>
      <c:catAx>
        <c:axId val="8871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59904"/>
        <c:crosses val="autoZero"/>
        <c:auto val="1"/>
        <c:lblAlgn val="ctr"/>
        <c:lblOffset val="100"/>
        <c:noMultiLvlLbl val="0"/>
      </c:catAx>
      <c:valAx>
        <c:axId val="88715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5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'K3-AVG'!$N$3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'K3-AVG'!$O$7:$V$7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330.6897356865911</c:v>
                  </c:pt>
                  <c:pt idx="4">
                    <c:v>281.4987162282652</c:v>
                  </c:pt>
                  <c:pt idx="5">
                    <c:v>525.3749286582174</c:v>
                  </c:pt>
                  <c:pt idx="6">
                    <c:v>771.9801515553951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'K3-AVG'!$O$3:$V$3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473.7447078916561</c:v>
                </c:pt>
                <c:pt idx="4">
                  <c:v>548.407807137356</c:v>
                </c:pt>
                <c:pt idx="5">
                  <c:v>726.5239482660604</c:v>
                </c:pt>
                <c:pt idx="6">
                  <c:v>1065.057193157861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'K3-AVG'!$N$4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'K3-AVG'!$O$2:$V$2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'K3-AVG'!$O$4:$V$4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1756.86458172583</c:v>
                </c:pt>
                <c:pt idx="4">
                  <c:v>396.7305740636884</c:v>
                </c:pt>
                <c:pt idx="5">
                  <c:v>429.5243171939687</c:v>
                </c:pt>
                <c:pt idx="6">
                  <c:v>2204.16105371155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'K3-AVG'!$N$5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'K3-AVG'!$O$6:$V$6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1463.483405243361</c:v>
                  </c:pt>
                  <c:pt idx="4">
                    <c:v>5215.934068810391</c:v>
                  </c:pt>
                  <c:pt idx="5">
                    <c:v>9985.725709681867</c:v>
                  </c:pt>
                  <c:pt idx="6">
                    <c:v>1018.522797546735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'K3-AVG'!$O$5:$V$5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3308.530115292888</c:v>
                </c:pt>
                <c:pt idx="4">
                  <c:v>874.456961753272</c:v>
                </c:pt>
                <c:pt idx="5">
                  <c:v>650.8769199987692</c:v>
                </c:pt>
                <c:pt idx="6">
                  <c:v>2383.585271373331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793056"/>
        <c:axId val="885797456"/>
      </c:barChart>
      <c:catAx>
        <c:axId val="8857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797456"/>
        <c:crosses val="autoZero"/>
        <c:auto val="1"/>
        <c:lblAlgn val="ctr"/>
        <c:lblOffset val="100"/>
        <c:noMultiLvlLbl val="0"/>
      </c:catAx>
      <c:valAx>
        <c:axId val="8857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79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'K5-AVG'!$N$3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'K5-AVG'!$O$7:$V$7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328.0341927575948</c:v>
                  </c:pt>
                  <c:pt idx="4">
                    <c:v>288.6442508699008</c:v>
                  </c:pt>
                  <c:pt idx="5">
                    <c:v>998.6312327882797</c:v>
                  </c:pt>
                  <c:pt idx="6">
                    <c:v>893.0441625451847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'K5-AVG'!$O$3:$V$3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924.3902903185706</c:v>
                </c:pt>
                <c:pt idx="4">
                  <c:v>560.4731278752483</c:v>
                </c:pt>
                <c:pt idx="5">
                  <c:v>1104.864723354318</c:v>
                </c:pt>
                <c:pt idx="6">
                  <c:v>1186.183001020684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'K5-AVG'!$N$4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'K5-AVG'!$O$2:$V$2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'K5-AVG'!$O$4:$V$4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364.2485056680518</c:v>
                </c:pt>
                <c:pt idx="4">
                  <c:v>263.2546577382918</c:v>
                </c:pt>
                <c:pt idx="5">
                  <c:v>973.254019989665</c:v>
                </c:pt>
                <c:pt idx="6">
                  <c:v>2943.045675225112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'K5-AVG'!$N$5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'K5-AVG'!$O$6:$V$6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5920.90462147048</c:v>
                  </c:pt>
                  <c:pt idx="4">
                    <c:v>5797.932167695007</c:v>
                  </c:pt>
                  <c:pt idx="5">
                    <c:v>8168.409710490908</c:v>
                  </c:pt>
                  <c:pt idx="6">
                    <c:v>2892.56395007493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'K5-AVG'!$O$5:$V$5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5298.229296705</c:v>
                </c:pt>
                <c:pt idx="4">
                  <c:v>1578.606095193593</c:v>
                </c:pt>
                <c:pt idx="5">
                  <c:v>1124.999250650598</c:v>
                </c:pt>
                <c:pt idx="6">
                  <c:v>2985.78111621977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511152"/>
        <c:axId val="886514800"/>
      </c:barChart>
      <c:catAx>
        <c:axId val="88651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14800"/>
        <c:crosses val="autoZero"/>
        <c:auto val="1"/>
        <c:lblAlgn val="ctr"/>
        <c:lblOffset val="100"/>
        <c:noMultiLvlLbl val="0"/>
      </c:catAx>
      <c:valAx>
        <c:axId val="8865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1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'K2-AVG'!$N$3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'K2-AVG'!$O$7:$V$7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294.0142107892111</c:v>
                  </c:pt>
                  <c:pt idx="4">
                    <c:v>271.546657790168</c:v>
                  </c:pt>
                  <c:pt idx="5">
                    <c:v>228.5228158717753</c:v>
                  </c:pt>
                  <c:pt idx="6">
                    <c:v>565.9419761445906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'K2-AVG'!$O$2:$V$2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'K2-AVG'!$O$3:$V$3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826.7284965034966</c:v>
                </c:pt>
                <c:pt idx="4">
                  <c:v>590.971027538067</c:v>
                </c:pt>
                <c:pt idx="5">
                  <c:v>285.5825173643123</c:v>
                </c:pt>
                <c:pt idx="6">
                  <c:v>824.5310172404811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'K2-AVG'!$N$4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'K2-AVG'!$O$2:$V$2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'K2-AVG'!$O$4:$V$4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118.8472610722613</c:v>
                </c:pt>
                <c:pt idx="4">
                  <c:v>329.3489724619328</c:v>
                </c:pt>
                <c:pt idx="5">
                  <c:v>488.2727601112049</c:v>
                </c:pt>
                <c:pt idx="6">
                  <c:v>443.4748034812887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'K2-AVG'!$N$5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'K2-AVG'!$O$6:$V$6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4502.878009200301</c:v>
                  </c:pt>
                  <c:pt idx="4">
                    <c:v>17358.54751293229</c:v>
                  </c:pt>
                  <c:pt idx="5">
                    <c:v>5082.19548142932</c:v>
                  </c:pt>
                  <c:pt idx="6">
                    <c:v>12953.49459110326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'K2-AVG'!$O$2:$V$2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'K2-AVG'!$O$5:$V$5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3644.275387910541</c:v>
                </c:pt>
                <c:pt idx="4">
                  <c:v>784.797685305592</c:v>
                </c:pt>
                <c:pt idx="5">
                  <c:v>2579.263377220817</c:v>
                </c:pt>
                <c:pt idx="6">
                  <c:v>3589.41101481459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943008"/>
        <c:axId val="885946272"/>
      </c:barChart>
      <c:catAx>
        <c:axId val="88594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46272"/>
        <c:crosses val="autoZero"/>
        <c:auto val="1"/>
        <c:lblAlgn val="ctr"/>
        <c:lblOffset val="100"/>
        <c:noMultiLvlLbl val="0"/>
      </c:catAx>
      <c:valAx>
        <c:axId val="88594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4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'K5-MED'!$N$3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'K5-MED'!$O$7:$V$7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593.8519202956768</c:v>
                  </c:pt>
                  <c:pt idx="4">
                    <c:v>444.2128205128206</c:v>
                  </c:pt>
                  <c:pt idx="5">
                    <c:v>934.3583102708416</c:v>
                  </c:pt>
                  <c:pt idx="6">
                    <c:v>597.7418408914393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'K5-MED'!$O$3:$V$3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1330.851920295677</c:v>
                </c:pt>
                <c:pt idx="4">
                  <c:v>698.5461538461539</c:v>
                </c:pt>
                <c:pt idx="5">
                  <c:v>1093.341886913177</c:v>
                </c:pt>
                <c:pt idx="6">
                  <c:v>842.5854427871738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'K5-MED'!$N$4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'K5-MED'!$O$2:$V$2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'K5-MED'!$O$4:$V$4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609.6337193910073</c:v>
                </c:pt>
                <c:pt idx="4">
                  <c:v>91.88160819350492</c:v>
                </c:pt>
                <c:pt idx="5">
                  <c:v>997.2888408496255</c:v>
                </c:pt>
                <c:pt idx="6">
                  <c:v>691.8174008147214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'K5-MED'!$N$5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'K5-MED'!$O$6:$V$6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10552.86655373612</c:v>
                  </c:pt>
                  <c:pt idx="4">
                    <c:v>14841.07378219305</c:v>
                  </c:pt>
                  <c:pt idx="5">
                    <c:v>10653.6599883033</c:v>
                  </c:pt>
                  <c:pt idx="6">
                    <c:v>7676.358906525572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'K5-MED'!$O$2:$V$2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'K5-MED'!$O$5:$V$5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4737.885901815291</c:v>
                </c:pt>
                <c:pt idx="4">
                  <c:v>2036.230696204452</c:v>
                </c:pt>
                <c:pt idx="5">
                  <c:v>234.6921533129166</c:v>
                </c:pt>
                <c:pt idx="6">
                  <c:v>3685.411089378705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488176"/>
        <c:axId val="886441088"/>
      </c:barChart>
      <c:catAx>
        <c:axId val="8864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441088"/>
        <c:crosses val="autoZero"/>
        <c:auto val="1"/>
        <c:lblAlgn val="ctr"/>
        <c:lblOffset val="100"/>
        <c:noMultiLvlLbl val="0"/>
      </c:catAx>
      <c:valAx>
        <c:axId val="88644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48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'K2-IWM'!$N$3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'K2-IWM'!$S$2:$V$2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'K2-IWM'!$S$3:$V$3</c:f>
              <c:numCache>
                <c:formatCode>0.00</c:formatCode>
                <c:ptCount val="4"/>
                <c:pt idx="0">
                  <c:v>230.771144278607</c:v>
                </c:pt>
                <c:pt idx="1">
                  <c:v>144.1694915254238</c:v>
                </c:pt>
                <c:pt idx="2">
                  <c:v>1536.667241866963</c:v>
                </c:pt>
                <c:pt idx="3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'K2-IWM'!$N$4</c:f>
              <c:strCache>
                <c:ptCount val="1"/>
                <c:pt idx="0">
                  <c:v>Median-Q1</c:v>
                </c:pt>
              </c:strCache>
            </c:strRef>
          </c:tx>
          <c:spPr>
            <a:pattFill prst="pct5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 w="15875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'K2-IWM'!$S$7:$V$7</c:f>
                <c:numCache>
                  <c:formatCode>General</c:formatCode>
                  <c:ptCount val="4"/>
                  <c:pt idx="0">
                    <c:v>44.02114427860704</c:v>
                  </c:pt>
                  <c:pt idx="1">
                    <c:v>46.99551698511277</c:v>
                  </c:pt>
                  <c:pt idx="2">
                    <c:v>1515.458835562234</c:v>
                  </c:pt>
                  <c:pt idx="3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'K2-IWM'!$S$2:$V$2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'K2-IWM'!$S$4:$V$4</c:f>
              <c:numCache>
                <c:formatCode>0.00</c:formatCode>
                <c:ptCount val="4"/>
                <c:pt idx="0">
                  <c:v>1469.837652017689</c:v>
                </c:pt>
                <c:pt idx="1">
                  <c:v>2267.223266134743</c:v>
                </c:pt>
                <c:pt idx="2">
                  <c:v>756.8631929156459</c:v>
                </c:pt>
                <c:pt idx="3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'K2-IWM'!$N$5</c:f>
              <c:strCache>
                <c:ptCount val="1"/>
                <c:pt idx="0">
                  <c:v>Q3-Median</c:v>
                </c:pt>
              </c:strCache>
            </c:strRef>
          </c:tx>
          <c:spPr>
            <a:pattFill prst="pct5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 w="1905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'K2-IWM'!$S$6:$V$6</c:f>
                <c:numCache>
                  <c:formatCode>General</c:formatCode>
                  <c:ptCount val="4"/>
                  <c:pt idx="0">
                    <c:v>12905.64348329067</c:v>
                  </c:pt>
                  <c:pt idx="1">
                    <c:v>1423.210271133969</c:v>
                  </c:pt>
                  <c:pt idx="2">
                    <c:v>1629.868423547596</c:v>
                  </c:pt>
                  <c:pt idx="3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'K2-IWM'!$S$2:$V$2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'K2-IWM'!$S$5:$V$5</c:f>
              <c:numCache>
                <c:formatCode>0.00</c:formatCode>
                <c:ptCount val="4"/>
                <c:pt idx="0">
                  <c:v>1276.898282210782</c:v>
                </c:pt>
                <c:pt idx="1">
                  <c:v>836.5996826325917</c:v>
                </c:pt>
                <c:pt idx="2">
                  <c:v>1943.243305331373</c:v>
                </c:pt>
                <c:pt idx="3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971616"/>
        <c:axId val="885974368"/>
      </c:barChart>
      <c:catAx>
        <c:axId val="88597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74368"/>
        <c:crosses val="autoZero"/>
        <c:auto val="1"/>
        <c:lblAlgn val="ctr"/>
        <c:lblOffset val="100"/>
        <c:noMultiLvlLbl val="0"/>
      </c:catAx>
      <c:valAx>
        <c:axId val="88597436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'K3-MED'!$N$3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'K3-MED'!$O$7:$V$7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221.4998535004145</c:v>
                  </c:pt>
                  <c:pt idx="4">
                    <c:v>181.013674270297</c:v>
                  </c:pt>
                  <c:pt idx="5">
                    <c:v>603.2463023148973</c:v>
                  </c:pt>
                  <c:pt idx="6">
                    <c:v>418.2877450182211</c:v>
                  </c:pt>
                  <c:pt idx="7">
                    <c:v>431.0370944510905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'K3-MED'!$S$2:$V$2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'K3-MED'!$S$3:$V$3</c:f>
              <c:numCache>
                <c:formatCode>0.00</c:formatCode>
                <c:ptCount val="4"/>
                <c:pt idx="0">
                  <c:v>410.675925925926</c:v>
                </c:pt>
                <c:pt idx="1">
                  <c:v>627.2426526798606</c:v>
                </c:pt>
                <c:pt idx="2">
                  <c:v>663.1313469139557</c:v>
                </c:pt>
                <c:pt idx="3">
                  <c:v>455.0334448160538</c:v>
                </c:pt>
              </c:numCache>
            </c:numRef>
          </c:val>
        </c:ser>
        <c:ser>
          <c:idx val="1"/>
          <c:order val="1"/>
          <c:tx>
            <c:strRef>
              <c:f>'K3-MED'!$N$4</c:f>
              <c:strCache>
                <c:ptCount val="1"/>
                <c:pt idx="0">
                  <c:v>Median-Q1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'K3-MED'!$S$2:$V$2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'K3-MED'!$S$4:$V$4</c:f>
              <c:numCache>
                <c:formatCode>0.00</c:formatCode>
                <c:ptCount val="4"/>
                <c:pt idx="0">
                  <c:v>745.2407407407405</c:v>
                </c:pt>
                <c:pt idx="1">
                  <c:v>1245.50147264651</c:v>
                </c:pt>
                <c:pt idx="2">
                  <c:v>380.8591292765207</c:v>
                </c:pt>
                <c:pt idx="3">
                  <c:v>700.8832218506127</c:v>
                </c:pt>
              </c:numCache>
            </c:numRef>
          </c:val>
        </c:ser>
        <c:ser>
          <c:idx val="2"/>
          <c:order val="2"/>
          <c:tx>
            <c:strRef>
              <c:f>'K3-MED'!$N$5</c:f>
              <c:strCache>
                <c:ptCount val="1"/>
                <c:pt idx="0">
                  <c:v>Q3-Median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'K3-MED'!$O$6:$V$6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15.32662399037599</c:v>
                  </c:pt>
                  <c:pt idx="4">
                    <c:v>15433.02714668985</c:v>
                  </c:pt>
                  <c:pt idx="5">
                    <c:v>21122.33419517062</c:v>
                  </c:pt>
                  <c:pt idx="6">
                    <c:v>1047.751911848985</c:v>
                  </c:pt>
                  <c:pt idx="7">
                    <c:v>20819.58672416448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'K3-MED'!$S$2:$V$2</c:f>
              <c:strCache>
                <c:ptCount val="4"/>
                <c:pt idx="0">
                  <c:v>Set 1</c:v>
                </c:pt>
                <c:pt idx="1">
                  <c:v>Set 2</c:v>
                </c:pt>
                <c:pt idx="2">
                  <c:v>Set 3</c:v>
                </c:pt>
                <c:pt idx="3">
                  <c:v>Aggregate</c:v>
                </c:pt>
              </c:strCache>
            </c:strRef>
          </c:cat>
          <c:val>
            <c:numRef>
              <c:f>'K3-MED'!$S$5:$V$5</c:f>
              <c:numCache>
                <c:formatCode>0.00</c:formatCode>
                <c:ptCount val="4"/>
                <c:pt idx="0">
                  <c:v>1078.788427080646</c:v>
                </c:pt>
                <c:pt idx="1">
                  <c:v>315.5177059930779</c:v>
                </c:pt>
                <c:pt idx="2">
                  <c:v>1338.294648997575</c:v>
                </c:pt>
                <c:pt idx="3">
                  <c:v>1335.092635658915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989552"/>
        <c:axId val="885992816"/>
      </c:barChart>
      <c:catAx>
        <c:axId val="885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92816"/>
        <c:crosses val="autoZero"/>
        <c:auto val="1"/>
        <c:lblAlgn val="ctr"/>
        <c:lblOffset val="100"/>
        <c:noMultiLvlLbl val="0"/>
      </c:catAx>
      <c:valAx>
        <c:axId val="88599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'K4-MED'!$N$3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'K4-MED'!$O$7:$V$7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269.9924086336646</c:v>
                  </c:pt>
                  <c:pt idx="4">
                    <c:v>419.8655462184875</c:v>
                  </c:pt>
                  <c:pt idx="5">
                    <c:v>1013.841509269666</c:v>
                  </c:pt>
                  <c:pt idx="6">
                    <c:v>401.3968616946615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'K4-MED'!$O$3:$V$3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986.9924086336643</c:v>
                </c:pt>
                <c:pt idx="4">
                  <c:v>739.2899159663866</c:v>
                </c:pt>
                <c:pt idx="5">
                  <c:v>1049.657652767424</c:v>
                </c:pt>
                <c:pt idx="6">
                  <c:v>743.8365168670755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'K4-MED'!$N$4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'K4-MED'!$O$2:$V$2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'K4-MED'!$O$4:$V$4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592.0008573596012</c:v>
                </c:pt>
                <c:pt idx="4">
                  <c:v>432.6144879004232</c:v>
                </c:pt>
                <c:pt idx="5">
                  <c:v>1217.600774198868</c:v>
                </c:pt>
                <c:pt idx="6">
                  <c:v>658.566468207551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'K4-MED'!$N$5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'K4-MED'!$O$6:$V$6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3272.627315069968</c:v>
                  </c:pt>
                  <c:pt idx="4">
                    <c:v>7856.906444440736</c:v>
                  </c:pt>
                  <c:pt idx="5">
                    <c:v>10955.2915698725</c:v>
                  </c:pt>
                  <c:pt idx="6">
                    <c:v>2843.088698149866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'K4-MED'!$O$2:$V$2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'K4-MED'!$O$5:$V$5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4487.279111244458</c:v>
                </c:pt>
                <c:pt idx="4">
                  <c:v>932.3303165493152</c:v>
                </c:pt>
                <c:pt idx="5">
                  <c:v>1634.07121528243</c:v>
                </c:pt>
                <c:pt idx="6">
                  <c:v>1848.835564916143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717488"/>
        <c:axId val="886720752"/>
      </c:barChart>
      <c:catAx>
        <c:axId val="8867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20752"/>
        <c:crosses val="autoZero"/>
        <c:auto val="1"/>
        <c:lblAlgn val="ctr"/>
        <c:lblOffset val="100"/>
        <c:noMultiLvlLbl val="0"/>
      </c:catAx>
      <c:valAx>
        <c:axId val="8867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'K4-IWM'!$N$3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'K4-IWM'!$O$7:$V$7</c:f>
                <c:numCache>
                  <c:formatCode>General</c:formatCode>
                  <c:ptCount val="8"/>
                  <c:pt idx="0">
                    <c:v>216.319948256639</c:v>
                  </c:pt>
                  <c:pt idx="1">
                    <c:v>37.99698550237531</c:v>
                  </c:pt>
                  <c:pt idx="2">
                    <c:v>318.114112418044</c:v>
                  </c:pt>
                  <c:pt idx="3">
                    <c:v>143.4775327387625</c:v>
                  </c:pt>
                  <c:pt idx="4">
                    <c:v>320.6614423290495</c:v>
                  </c:pt>
                  <c:pt idx="5">
                    <c:v>516.5140462859741</c:v>
                  </c:pt>
                  <c:pt idx="6">
                    <c:v>778.6469157493218</c:v>
                  </c:pt>
                  <c:pt idx="7">
                    <c:v>276.0507571168991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'K4-IWM'!$O$3:$V$3</c:f>
              <c:numCache>
                <c:formatCode>0.00</c:formatCode>
                <c:ptCount val="8"/>
                <c:pt idx="0">
                  <c:v>262.4196787148596</c:v>
                </c:pt>
                <c:pt idx="1">
                  <c:v>42.81237011775988</c:v>
                </c:pt>
                <c:pt idx="2">
                  <c:v>356.1709844559586</c:v>
                </c:pt>
                <c:pt idx="3">
                  <c:v>562.294403683247</c:v>
                </c:pt>
                <c:pt idx="4">
                  <c:v>650.2409877835951</c:v>
                </c:pt>
                <c:pt idx="5">
                  <c:v>722.2025508282523</c:v>
                </c:pt>
                <c:pt idx="6">
                  <c:v>1031.295216943078</c:v>
                </c:pt>
                <c:pt idx="7">
                  <c:v>280.8661417322837</c:v>
                </c:pt>
              </c:numCache>
            </c:numRef>
          </c:val>
        </c:ser>
        <c:ser>
          <c:idx val="1"/>
          <c:order val="1"/>
          <c:tx>
            <c:strRef>
              <c:f>'K4-IWM'!$N$4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'K4-IWM'!$O$2:$V$2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'K4-IWM'!$O$4:$V$4</c:f>
              <c:numCache>
                <c:formatCode>0.00</c:formatCode>
                <c:ptCount val="8"/>
                <c:pt idx="0">
                  <c:v>191.1035770990936</c:v>
                </c:pt>
                <c:pt idx="1">
                  <c:v>155.1876298822401</c:v>
                </c:pt>
                <c:pt idx="2">
                  <c:v>1433.594042866446</c:v>
                </c:pt>
                <c:pt idx="3">
                  <c:v>833.7172721409287</c:v>
                </c:pt>
                <c:pt idx="4">
                  <c:v>534.2458648060462</c:v>
                </c:pt>
                <c:pt idx="5">
                  <c:v>1435.929987741173</c:v>
                </c:pt>
                <c:pt idx="6">
                  <c:v>1140.639450007337</c:v>
                </c:pt>
                <c:pt idx="7">
                  <c:v>172.6571140816695</c:v>
                </c:pt>
              </c:numCache>
            </c:numRef>
          </c:val>
        </c:ser>
        <c:ser>
          <c:idx val="2"/>
          <c:order val="2"/>
          <c:tx>
            <c:strRef>
              <c:f>'K4-IWM'!$N$5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'K4-IWM'!$O$6:$V$6</c:f>
                <c:numCache>
                  <c:formatCode>General</c:formatCode>
                  <c:ptCount val="8"/>
                  <c:pt idx="0">
                    <c:v>2654.109166625053</c:v>
                  </c:pt>
                  <c:pt idx="1">
                    <c:v>1374.904147887406</c:v>
                  </c:pt>
                  <c:pt idx="2">
                    <c:v>2947.581598594642</c:v>
                  </c:pt>
                  <c:pt idx="3">
                    <c:v>2799.038429164129</c:v>
                  </c:pt>
                  <c:pt idx="4">
                    <c:v>7214.725231251582</c:v>
                  </c:pt>
                  <c:pt idx="5">
                    <c:v>7211.326724038903</c:v>
                  </c:pt>
                  <c:pt idx="6">
                    <c:v>5607.138273485885</c:v>
                  </c:pt>
                  <c:pt idx="7">
                    <c:v>17619.02277980125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'K4-IWM'!$O$2:$V$2</c:f>
              <c:strCache>
                <c:ptCount val="8"/>
                <c:pt idx="0">
                  <c:v>Set 1</c:v>
                </c:pt>
                <c:pt idx="1">
                  <c:v>Set 2</c:v>
                </c:pt>
                <c:pt idx="2">
                  <c:v>Set3</c:v>
                </c:pt>
                <c:pt idx="3">
                  <c:v>Set4</c:v>
                </c:pt>
                <c:pt idx="4">
                  <c:v>Set5</c:v>
                </c:pt>
                <c:pt idx="5">
                  <c:v>Set6</c:v>
                </c:pt>
                <c:pt idx="6">
                  <c:v>Set7</c:v>
                </c:pt>
                <c:pt idx="7">
                  <c:v>Aggr</c:v>
                </c:pt>
              </c:strCache>
            </c:strRef>
          </c:cat>
          <c:val>
            <c:numRef>
              <c:f>'K4-IWM'!$O$5:$V$5</c:f>
              <c:numCache>
                <c:formatCode>0.00</c:formatCode>
                <c:ptCount val="8"/>
                <c:pt idx="0">
                  <c:v>3366.660708983384</c:v>
                </c:pt>
                <c:pt idx="1">
                  <c:v>730.8974186922287</c:v>
                </c:pt>
                <c:pt idx="2">
                  <c:v>841.399527929107</c:v>
                </c:pt>
                <c:pt idx="3">
                  <c:v>3938.749418226588</c:v>
                </c:pt>
                <c:pt idx="4">
                  <c:v>623.8094155044482</c:v>
                </c:pt>
                <c:pt idx="5">
                  <c:v>286.8256116157804</c:v>
                </c:pt>
                <c:pt idx="6">
                  <c:v>2856.762704586407</c:v>
                </c:pt>
                <c:pt idx="7">
                  <c:v>2613.060313591146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019440"/>
        <c:axId val="886022704"/>
      </c:barChart>
      <c:catAx>
        <c:axId val="8860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022704"/>
        <c:crosses val="autoZero"/>
        <c:auto val="1"/>
        <c:lblAlgn val="ctr"/>
        <c:lblOffset val="100"/>
        <c:noMultiLvlLbl val="0"/>
      </c:catAx>
      <c:valAx>
        <c:axId val="8860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0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354503</xdr:colOff>
      <xdr:row>7</xdr:row>
      <xdr:rowOff>195342</xdr:rowOff>
    </xdr:from>
    <xdr:to>
      <xdr:col>21</xdr:col>
      <xdr:colOff>356330</xdr:colOff>
      <xdr:row>23</xdr:row>
      <xdr:rowOff>164460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1094575</xdr:colOff>
      <xdr:row>7</xdr:row>
      <xdr:rowOff>40018</xdr:rowOff>
    </xdr:from>
    <xdr:to>
      <xdr:col>22</xdr:col>
      <xdr:colOff>776618</xdr:colOff>
      <xdr:row>23</xdr:row>
      <xdr:rowOff>9136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csv_result-maxwell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sv_result-maxwell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sv_result-maxwell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sv_result-maxwell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22" workbookViewId="0">
      <selection activeCell="H17" sqref="H17"/>
    </sheetView>
  </sheetViews>
  <sheetFormatPr baseColWidth="10" defaultRowHeight="16" x14ac:dyDescent="0.2"/>
  <cols>
    <col min="1" max="1" width="3.1640625" bestFit="1" customWidth="1"/>
    <col min="2" max="2" width="5.1640625" bestFit="1" customWidth="1"/>
    <col min="3" max="3" width="6" bestFit="1" customWidth="1"/>
    <col min="4" max="4" width="11.66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</v>
      </c>
      <c r="B2">
        <v>647</v>
      </c>
      <c r="C2">
        <v>8</v>
      </c>
      <c r="D2">
        <v>7871</v>
      </c>
    </row>
    <row r="3" spans="1:4" x14ac:dyDescent="0.2">
      <c r="A3">
        <v>2</v>
      </c>
      <c r="B3">
        <v>130</v>
      </c>
      <c r="C3">
        <v>9</v>
      </c>
      <c r="D3">
        <v>845</v>
      </c>
    </row>
    <row r="4" spans="1:4" x14ac:dyDescent="0.2">
      <c r="A4">
        <v>3</v>
      </c>
      <c r="B4">
        <v>254</v>
      </c>
      <c r="C4">
        <v>6</v>
      </c>
      <c r="D4">
        <v>2330</v>
      </c>
    </row>
    <row r="5" spans="1:4" x14ac:dyDescent="0.2">
      <c r="A5">
        <v>4</v>
      </c>
      <c r="B5">
        <v>1056</v>
      </c>
      <c r="C5">
        <v>2</v>
      </c>
      <c r="D5">
        <v>21272</v>
      </c>
    </row>
    <row r="6" spans="1:4" x14ac:dyDescent="0.2">
      <c r="A6">
        <v>5</v>
      </c>
      <c r="B6">
        <v>383</v>
      </c>
      <c r="C6">
        <v>4</v>
      </c>
      <c r="D6">
        <v>4224</v>
      </c>
    </row>
    <row r="7" spans="1:4" x14ac:dyDescent="0.2">
      <c r="A7">
        <v>6</v>
      </c>
      <c r="B7">
        <v>345</v>
      </c>
      <c r="C7">
        <v>8</v>
      </c>
      <c r="D7">
        <v>2826</v>
      </c>
    </row>
    <row r="8" spans="1:4" x14ac:dyDescent="0.2">
      <c r="A8">
        <v>7</v>
      </c>
      <c r="B8">
        <v>209</v>
      </c>
      <c r="C8">
        <v>3</v>
      </c>
      <c r="D8">
        <v>7320</v>
      </c>
    </row>
    <row r="9" spans="1:4" x14ac:dyDescent="0.2">
      <c r="A9">
        <v>8</v>
      </c>
      <c r="B9">
        <v>366</v>
      </c>
      <c r="C9">
        <v>2</v>
      </c>
      <c r="D9">
        <v>9125</v>
      </c>
    </row>
    <row r="10" spans="1:4" x14ac:dyDescent="0.2">
      <c r="A10">
        <v>9</v>
      </c>
      <c r="B10">
        <v>1181</v>
      </c>
      <c r="C10">
        <v>3</v>
      </c>
      <c r="D10">
        <v>11900</v>
      </c>
    </row>
    <row r="11" spans="1:4" x14ac:dyDescent="0.2">
      <c r="A11">
        <v>10</v>
      </c>
      <c r="B11">
        <v>181</v>
      </c>
      <c r="C11">
        <v>3</v>
      </c>
      <c r="D11">
        <v>4300</v>
      </c>
    </row>
    <row r="12" spans="1:4" x14ac:dyDescent="0.2">
      <c r="A12">
        <v>11</v>
      </c>
      <c r="B12">
        <v>739</v>
      </c>
      <c r="C12">
        <v>6</v>
      </c>
      <c r="D12">
        <v>4150</v>
      </c>
    </row>
    <row r="13" spans="1:4" x14ac:dyDescent="0.2">
      <c r="A13">
        <v>12</v>
      </c>
      <c r="B13">
        <v>108</v>
      </c>
      <c r="C13">
        <v>7</v>
      </c>
      <c r="D13">
        <v>900</v>
      </c>
    </row>
    <row r="14" spans="1:4" x14ac:dyDescent="0.2">
      <c r="A14">
        <v>13</v>
      </c>
      <c r="B14">
        <v>48</v>
      </c>
      <c r="C14">
        <v>6</v>
      </c>
      <c r="D14">
        <v>583</v>
      </c>
    </row>
    <row r="15" spans="1:4" x14ac:dyDescent="0.2">
      <c r="A15">
        <v>14</v>
      </c>
      <c r="B15">
        <v>249</v>
      </c>
      <c r="C15">
        <v>7</v>
      </c>
      <c r="D15">
        <v>2565</v>
      </c>
    </row>
    <row r="16" spans="1:4" x14ac:dyDescent="0.2">
      <c r="A16">
        <v>15</v>
      </c>
      <c r="B16">
        <v>371</v>
      </c>
      <c r="C16">
        <v>8</v>
      </c>
      <c r="D16">
        <v>4047</v>
      </c>
    </row>
    <row r="17" spans="1:4" x14ac:dyDescent="0.2">
      <c r="A17">
        <v>16</v>
      </c>
      <c r="B17">
        <v>211</v>
      </c>
      <c r="C17">
        <v>3</v>
      </c>
      <c r="D17">
        <v>1520</v>
      </c>
    </row>
    <row r="18" spans="1:4" x14ac:dyDescent="0.2">
      <c r="A18">
        <v>17</v>
      </c>
      <c r="B18">
        <v>1849</v>
      </c>
      <c r="C18">
        <v>7</v>
      </c>
      <c r="D18">
        <v>25910</v>
      </c>
    </row>
    <row r="19" spans="1:4" x14ac:dyDescent="0.2">
      <c r="A19">
        <v>18</v>
      </c>
      <c r="B19">
        <v>2482</v>
      </c>
      <c r="C19">
        <v>5</v>
      </c>
      <c r="D19">
        <v>37286</v>
      </c>
    </row>
    <row r="20" spans="1:4" x14ac:dyDescent="0.2">
      <c r="A20">
        <v>19</v>
      </c>
      <c r="B20">
        <v>434</v>
      </c>
      <c r="C20">
        <v>1</v>
      </c>
      <c r="D20">
        <v>15052</v>
      </c>
    </row>
    <row r="21" spans="1:4" x14ac:dyDescent="0.2">
      <c r="A21">
        <v>20</v>
      </c>
      <c r="B21">
        <v>292</v>
      </c>
      <c r="C21">
        <v>3</v>
      </c>
      <c r="D21">
        <v>11039</v>
      </c>
    </row>
    <row r="22" spans="1:4" x14ac:dyDescent="0.2">
      <c r="A22">
        <v>21</v>
      </c>
      <c r="B22">
        <v>2954</v>
      </c>
      <c r="C22">
        <v>6</v>
      </c>
      <c r="D22">
        <v>18500</v>
      </c>
    </row>
    <row r="23" spans="1:4" x14ac:dyDescent="0.2">
      <c r="A23">
        <v>22</v>
      </c>
      <c r="B23">
        <v>304</v>
      </c>
      <c r="C23">
        <v>7</v>
      </c>
      <c r="D23">
        <v>9369</v>
      </c>
    </row>
    <row r="24" spans="1:4" x14ac:dyDescent="0.2">
      <c r="A24">
        <v>23</v>
      </c>
      <c r="B24">
        <v>353</v>
      </c>
      <c r="C24">
        <v>5</v>
      </c>
      <c r="D24">
        <v>7184</v>
      </c>
    </row>
    <row r="25" spans="1:4" x14ac:dyDescent="0.2">
      <c r="A25">
        <v>24</v>
      </c>
      <c r="B25">
        <v>567</v>
      </c>
      <c r="C25">
        <v>8</v>
      </c>
      <c r="D25">
        <v>10447</v>
      </c>
    </row>
    <row r="26" spans="1:4" x14ac:dyDescent="0.2">
      <c r="A26">
        <v>25</v>
      </c>
      <c r="B26">
        <v>467</v>
      </c>
      <c r="C26">
        <v>7</v>
      </c>
      <c r="D26">
        <v>5100</v>
      </c>
    </row>
    <row r="27" spans="1:4" x14ac:dyDescent="0.2">
      <c r="A27">
        <v>26</v>
      </c>
      <c r="B27">
        <v>3368</v>
      </c>
      <c r="C27">
        <v>3</v>
      </c>
      <c r="D27">
        <v>63694</v>
      </c>
    </row>
    <row r="28" spans="1:4" x14ac:dyDescent="0.2">
      <c r="A28">
        <v>27</v>
      </c>
      <c r="B28">
        <v>253</v>
      </c>
      <c r="C28">
        <v>8</v>
      </c>
      <c r="D28">
        <v>1651</v>
      </c>
    </row>
    <row r="29" spans="1:4" x14ac:dyDescent="0.2">
      <c r="A29">
        <v>28</v>
      </c>
      <c r="B29">
        <v>196</v>
      </c>
      <c r="C29">
        <v>7</v>
      </c>
      <c r="D29">
        <v>1450</v>
      </c>
    </row>
    <row r="30" spans="1:4" x14ac:dyDescent="0.2">
      <c r="A30">
        <v>29</v>
      </c>
      <c r="B30">
        <v>185</v>
      </c>
      <c r="C30">
        <v>8</v>
      </c>
      <c r="D30">
        <v>1745</v>
      </c>
    </row>
    <row r="31" spans="1:4" x14ac:dyDescent="0.2">
      <c r="A31">
        <v>30</v>
      </c>
      <c r="B31">
        <v>387</v>
      </c>
      <c r="C31">
        <v>4</v>
      </c>
      <c r="D31">
        <v>1798</v>
      </c>
    </row>
    <row r="32" spans="1:4" x14ac:dyDescent="0.2">
      <c r="A32">
        <v>31</v>
      </c>
      <c r="B32">
        <v>430</v>
      </c>
      <c r="C32">
        <v>4</v>
      </c>
      <c r="D32">
        <v>2957</v>
      </c>
    </row>
    <row r="33" spans="1:4" x14ac:dyDescent="0.2">
      <c r="A33">
        <v>32</v>
      </c>
      <c r="B33">
        <v>204</v>
      </c>
      <c r="C33">
        <v>5</v>
      </c>
      <c r="D33">
        <v>963</v>
      </c>
    </row>
    <row r="34" spans="1:4" x14ac:dyDescent="0.2">
      <c r="A34">
        <v>33</v>
      </c>
      <c r="B34">
        <v>71</v>
      </c>
      <c r="C34">
        <v>4</v>
      </c>
      <c r="D34">
        <v>1233</v>
      </c>
    </row>
    <row r="35" spans="1:4" x14ac:dyDescent="0.2">
      <c r="A35">
        <v>34</v>
      </c>
      <c r="B35">
        <v>840</v>
      </c>
      <c r="C35">
        <v>7</v>
      </c>
      <c r="D35">
        <v>3240</v>
      </c>
    </row>
    <row r="36" spans="1:4" x14ac:dyDescent="0.2">
      <c r="A36">
        <v>35</v>
      </c>
      <c r="B36">
        <v>1648</v>
      </c>
      <c r="C36">
        <v>6</v>
      </c>
      <c r="D36">
        <v>10000</v>
      </c>
    </row>
    <row r="37" spans="1:4" x14ac:dyDescent="0.2">
      <c r="A37">
        <v>36</v>
      </c>
      <c r="B37">
        <v>1035</v>
      </c>
      <c r="C37">
        <v>7</v>
      </c>
      <c r="D37">
        <v>6800</v>
      </c>
    </row>
    <row r="38" spans="1:4" x14ac:dyDescent="0.2">
      <c r="A38">
        <v>37</v>
      </c>
      <c r="B38">
        <v>548</v>
      </c>
      <c r="C38">
        <v>1</v>
      </c>
      <c r="D38">
        <v>3850</v>
      </c>
    </row>
    <row r="39" spans="1:4" x14ac:dyDescent="0.2">
      <c r="A39">
        <v>38</v>
      </c>
      <c r="B39">
        <v>2054</v>
      </c>
      <c r="C39">
        <v>7</v>
      </c>
      <c r="D39">
        <v>14000</v>
      </c>
    </row>
    <row r="40" spans="1:4" x14ac:dyDescent="0.2">
      <c r="A40">
        <v>39</v>
      </c>
      <c r="B40">
        <v>302</v>
      </c>
      <c r="C40">
        <v>4</v>
      </c>
      <c r="D40">
        <v>5787</v>
      </c>
    </row>
    <row r="41" spans="1:4" x14ac:dyDescent="0.2">
      <c r="A41">
        <v>40</v>
      </c>
      <c r="B41">
        <v>1172</v>
      </c>
      <c r="C41">
        <v>9</v>
      </c>
      <c r="D41">
        <v>9700</v>
      </c>
    </row>
    <row r="42" spans="1:4" x14ac:dyDescent="0.2">
      <c r="A42">
        <v>41</v>
      </c>
      <c r="B42">
        <v>253</v>
      </c>
      <c r="C42">
        <v>7</v>
      </c>
      <c r="D42">
        <v>1100</v>
      </c>
    </row>
    <row r="43" spans="1:4" x14ac:dyDescent="0.2">
      <c r="A43">
        <v>42</v>
      </c>
      <c r="B43">
        <v>227</v>
      </c>
      <c r="C43">
        <v>8</v>
      </c>
      <c r="D43">
        <v>5578</v>
      </c>
    </row>
    <row r="44" spans="1:4" x14ac:dyDescent="0.2">
      <c r="A44">
        <v>43</v>
      </c>
      <c r="B44">
        <v>59</v>
      </c>
      <c r="C44">
        <v>8</v>
      </c>
      <c r="D44">
        <v>1060</v>
      </c>
    </row>
    <row r="45" spans="1:4" x14ac:dyDescent="0.2">
      <c r="A45">
        <v>44</v>
      </c>
      <c r="B45">
        <v>299</v>
      </c>
      <c r="C45">
        <v>7</v>
      </c>
      <c r="D45">
        <v>5279</v>
      </c>
    </row>
    <row r="46" spans="1:4" x14ac:dyDescent="0.2">
      <c r="A46">
        <v>45</v>
      </c>
      <c r="B46">
        <v>422</v>
      </c>
      <c r="C46">
        <v>5</v>
      </c>
      <c r="D46">
        <v>8117</v>
      </c>
    </row>
    <row r="47" spans="1:4" x14ac:dyDescent="0.2">
      <c r="A47">
        <v>46</v>
      </c>
      <c r="B47">
        <v>1058</v>
      </c>
      <c r="C47">
        <v>6</v>
      </c>
      <c r="D47">
        <v>8710</v>
      </c>
    </row>
    <row r="48" spans="1:4" x14ac:dyDescent="0.2">
      <c r="A48">
        <v>47</v>
      </c>
      <c r="B48">
        <v>65</v>
      </c>
      <c r="C48">
        <v>6</v>
      </c>
      <c r="D48">
        <v>796</v>
      </c>
    </row>
    <row r="49" spans="1:4" x14ac:dyDescent="0.2">
      <c r="A49">
        <v>48</v>
      </c>
      <c r="B49">
        <v>390</v>
      </c>
      <c r="C49">
        <v>4</v>
      </c>
      <c r="D49">
        <v>11023</v>
      </c>
    </row>
    <row r="50" spans="1:4" x14ac:dyDescent="0.2">
      <c r="A50">
        <v>49</v>
      </c>
      <c r="B50">
        <v>193</v>
      </c>
      <c r="C50">
        <v>6</v>
      </c>
      <c r="D50">
        <v>1755</v>
      </c>
    </row>
    <row r="51" spans="1:4" x14ac:dyDescent="0.2">
      <c r="A51">
        <v>50</v>
      </c>
      <c r="B51">
        <v>1526</v>
      </c>
      <c r="C51">
        <v>7</v>
      </c>
      <c r="D51">
        <v>5931</v>
      </c>
    </row>
    <row r="52" spans="1:4" x14ac:dyDescent="0.2">
      <c r="A52">
        <v>51</v>
      </c>
      <c r="B52">
        <v>575</v>
      </c>
      <c r="C52">
        <v>9</v>
      </c>
      <c r="D52">
        <v>4456</v>
      </c>
    </row>
    <row r="53" spans="1:4" x14ac:dyDescent="0.2">
      <c r="A53">
        <v>52</v>
      </c>
      <c r="B53">
        <v>509</v>
      </c>
      <c r="C53">
        <v>3</v>
      </c>
      <c r="D53">
        <v>3600</v>
      </c>
    </row>
    <row r="54" spans="1:4" x14ac:dyDescent="0.2">
      <c r="A54">
        <v>53</v>
      </c>
      <c r="B54">
        <v>583</v>
      </c>
      <c r="C54">
        <v>4</v>
      </c>
      <c r="D54">
        <v>4557</v>
      </c>
    </row>
    <row r="55" spans="1:4" x14ac:dyDescent="0.2">
      <c r="A55">
        <v>54</v>
      </c>
      <c r="B55">
        <v>315</v>
      </c>
      <c r="C55">
        <v>4</v>
      </c>
      <c r="D55">
        <v>8752</v>
      </c>
    </row>
    <row r="56" spans="1:4" x14ac:dyDescent="0.2">
      <c r="A56">
        <v>55</v>
      </c>
      <c r="B56">
        <v>138</v>
      </c>
      <c r="C56">
        <v>5</v>
      </c>
      <c r="D56">
        <v>3440</v>
      </c>
    </row>
    <row r="57" spans="1:4" x14ac:dyDescent="0.2">
      <c r="A57">
        <v>56</v>
      </c>
      <c r="B57">
        <v>257</v>
      </c>
      <c r="C57">
        <v>4</v>
      </c>
      <c r="D57">
        <v>1981</v>
      </c>
    </row>
    <row r="58" spans="1:4" x14ac:dyDescent="0.2">
      <c r="A58">
        <v>57</v>
      </c>
      <c r="B58">
        <v>423</v>
      </c>
      <c r="C58">
        <v>1</v>
      </c>
      <c r="D58">
        <v>13700</v>
      </c>
    </row>
    <row r="59" spans="1:4" x14ac:dyDescent="0.2">
      <c r="A59">
        <v>58</v>
      </c>
      <c r="B59">
        <v>495</v>
      </c>
      <c r="C59">
        <v>7</v>
      </c>
      <c r="D59">
        <v>7105</v>
      </c>
    </row>
    <row r="60" spans="1:4" x14ac:dyDescent="0.2">
      <c r="A60">
        <v>59</v>
      </c>
      <c r="B60">
        <v>622</v>
      </c>
      <c r="C60">
        <v>6</v>
      </c>
      <c r="D60">
        <v>6816</v>
      </c>
    </row>
    <row r="61" spans="1:4" x14ac:dyDescent="0.2">
      <c r="A61">
        <v>60</v>
      </c>
      <c r="B61">
        <v>204</v>
      </c>
      <c r="C61">
        <v>8</v>
      </c>
      <c r="D61">
        <v>4620</v>
      </c>
    </row>
    <row r="62" spans="1:4" x14ac:dyDescent="0.2">
      <c r="A62">
        <v>61</v>
      </c>
      <c r="B62">
        <v>616</v>
      </c>
      <c r="C62">
        <v>6</v>
      </c>
      <c r="D62">
        <v>7451</v>
      </c>
    </row>
    <row r="63" spans="1:4" x14ac:dyDescent="0.2">
      <c r="A63">
        <v>62</v>
      </c>
      <c r="B63">
        <v>3643</v>
      </c>
      <c r="C63">
        <v>7</v>
      </c>
      <c r="D63">
        <v>39479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8" zoomScale="139" zoomScaleNormal="139" workbookViewId="0">
      <selection activeCell="F48" sqref="F48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1330.851920295677</v>
      </c>
      <c r="S3" s="3">
        <f>L44</f>
        <v>698.54615384615386</v>
      </c>
      <c r="T3" s="3">
        <f>L55</f>
        <v>1093.3418869131774</v>
      </c>
      <c r="U3" s="3">
        <f>L65</f>
        <v>842.58544278717386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609.63371939100739</v>
      </c>
      <c r="S4" s="3">
        <f>L45-L44</f>
        <v>91.881608193504917</v>
      </c>
      <c r="T4" s="3">
        <f>L56-L55</f>
        <v>997.28884084962556</v>
      </c>
      <c r="U4" s="3">
        <f>L66-L65</f>
        <v>691.8174008147214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4737.8859018152916</v>
      </c>
      <c r="S5" s="3">
        <f>L46-L45</f>
        <v>2036.2306962044522</v>
      </c>
      <c r="T5" s="3">
        <f>L57-L56</f>
        <v>234.69215331291662</v>
      </c>
      <c r="U5" s="3">
        <f>L67-L66</f>
        <v>3685.4110893787047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10552.866553736123</v>
      </c>
      <c r="S6" s="3">
        <f>L47-L46</f>
        <v>14841.073782193049</v>
      </c>
      <c r="T6" s="3">
        <f>L58-L57</f>
        <v>10653.659988303296</v>
      </c>
      <c r="U6" s="3">
        <f>L68-L67</f>
        <v>7676.3589065255728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593.85192029567679</v>
      </c>
      <c r="S7" s="3">
        <f>L44-L43</f>
        <v>444.2128205128206</v>
      </c>
      <c r="T7" s="3">
        <f>L55-L54</f>
        <v>934.35831027084168</v>
      </c>
      <c r="U7" s="3">
        <f>L65-L64</f>
        <v>597.74184089143932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4784.1732283464562</v>
      </c>
      <c r="G33" s="13">
        <f t="shared" ref="G33:G39" si="12">ABS(E33-F33)/E33</f>
        <v>0.61791451753346505</v>
      </c>
      <c r="H33" s="14" t="str">
        <f>IF(G33&lt;=0.25,"YES","NO")</f>
        <v>NO</v>
      </c>
      <c r="I33" s="14">
        <f>IF(H33="YES",1,0)</f>
        <v>0</v>
      </c>
      <c r="J33" s="17">
        <f>ABS(E33-F33)</f>
        <v>1827.1732283464562</v>
      </c>
      <c r="K33" s="11" t="s">
        <v>4</v>
      </c>
      <c r="L33" s="13">
        <f>MIN(J33:J39)</f>
        <v>737.00000000000023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1700.0000000000002</v>
      </c>
      <c r="G34" s="13">
        <f t="shared" si="12"/>
        <v>0.76531671858774686</v>
      </c>
      <c r="H34" s="14" t="str">
        <f>IF(G34&lt;=0.25,"YES","NO")</f>
        <v>NO</v>
      </c>
      <c r="I34" s="14">
        <f>IF(H34="YES",1,0)</f>
        <v>0</v>
      </c>
      <c r="J34" s="17">
        <f>ABS(E34-F34)</f>
        <v>737.00000000000023</v>
      </c>
      <c r="K34" s="11" t="s">
        <v>25</v>
      </c>
      <c r="L34" s="13">
        <f>QUARTILE(J33:J39,1)</f>
        <v>1330.851920295677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398.46938775510205</v>
      </c>
      <c r="G35" s="13">
        <f t="shared" si="12"/>
        <v>0.67682936921727332</v>
      </c>
      <c r="H35" s="14" t="str">
        <f>IF(G35&lt;=0.25,"YES","NO")</f>
        <v>NO</v>
      </c>
      <c r="I35" s="14">
        <f>IF(H35="YES",1,0)</f>
        <v>0</v>
      </c>
      <c r="J35" s="17">
        <f>ABS(E35-F35)</f>
        <v>834.53061224489795</v>
      </c>
      <c r="K35" s="11" t="s">
        <v>26</v>
      </c>
      <c r="L35" s="15">
        <f>MEDIAN(J33:J39)</f>
        <v>1940.4856396866844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8375.652173913044</v>
      </c>
      <c r="G36" s="13">
        <f t="shared" si="12"/>
        <v>1.5850778314546432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5135.652173913044</v>
      </c>
      <c r="K36" s="11" t="s">
        <v>27</v>
      </c>
      <c r="L36" s="13">
        <f>QUARTILE(J33:J39,3)</f>
        <v>6678.371541501976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27231.238095238099</v>
      </c>
      <c r="G37" s="13">
        <f t="shared" si="12"/>
        <v>1.7231238095238099</v>
      </c>
      <c r="H37" s="14" t="str">
        <f t="shared" si="13"/>
        <v>NO</v>
      </c>
      <c r="I37" s="14">
        <f t="shared" si="14"/>
        <v>0</v>
      </c>
      <c r="J37" s="17">
        <f t="shared" si="15"/>
        <v>17231.238095238099</v>
      </c>
      <c r="K37" s="11" t="s">
        <v>28</v>
      </c>
      <c r="L37" s="13">
        <f>MAX(J33:J39)</f>
        <v>17231.238095238099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15021.090909090908</v>
      </c>
      <c r="G38" s="13">
        <f t="shared" si="12"/>
        <v>1.2089839572192511</v>
      </c>
      <c r="H38" s="14" t="str">
        <f t="shared" si="13"/>
        <v>NO</v>
      </c>
      <c r="I38" s="14">
        <f t="shared" si="14"/>
        <v>0</v>
      </c>
      <c r="J38" s="17">
        <f t="shared" si="15"/>
        <v>8221.0909090909081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5790.4856396866844</v>
      </c>
      <c r="G39" s="13">
        <f t="shared" si="12"/>
        <v>0.5040222440744635</v>
      </c>
      <c r="H39" s="14" t="str">
        <f t="shared" si="13"/>
        <v>NO</v>
      </c>
      <c r="I39" s="14">
        <f t="shared" si="14"/>
        <v>0</v>
      </c>
      <c r="J39" s="17">
        <f t="shared" si="15"/>
        <v>1940.4856396866844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1.0116097782300932</v>
      </c>
      <c r="H40" s="11" t="s">
        <v>20</v>
      </c>
      <c r="I40" s="16">
        <f>AVERAGE(I33:I39)</f>
        <v>0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0.76531671858774686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1874.146153846154</v>
      </c>
      <c r="G43" s="13">
        <f t="shared" ref="G43:G49" si="16">ABS(E43-F43)/E43</f>
        <v>0.70376923076923092</v>
      </c>
      <c r="H43" s="14" t="str">
        <f>IF(G43&lt;=0.25,"YES","NO")</f>
        <v>NO</v>
      </c>
      <c r="I43" s="14">
        <f>IF(H43="YES",1,0)</f>
        <v>0</v>
      </c>
      <c r="J43" s="17">
        <f>ABS(E43-F43)</f>
        <v>774.14615384615399</v>
      </c>
      <c r="K43" s="11" t="s">
        <v>4</v>
      </c>
      <c r="L43" s="13">
        <f>MIN(J43:J49)</f>
        <v>254.33333333333326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2245.6959314775163</v>
      </c>
      <c r="G44" s="13">
        <f t="shared" si="16"/>
        <v>0.5974012313593553</v>
      </c>
      <c r="H44" s="14" t="str">
        <f>IF(G44&lt;=0.25,"YES","NO")</f>
        <v>NO</v>
      </c>
      <c r="I44" s="14">
        <f>IF(H44="YES",1,0)</f>
        <v>0</v>
      </c>
      <c r="J44" s="17">
        <f>ABS(E44-F44)</f>
        <v>3332.3040685224837</v>
      </c>
      <c r="K44" s="11" t="s">
        <v>25</v>
      </c>
      <c r="L44" s="13">
        <f>QUARTILE(J43:J49,1)</f>
        <v>698.54615384615386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437.05384615384617</v>
      </c>
      <c r="G45" s="13">
        <f t="shared" si="16"/>
        <v>0.58768505079825828</v>
      </c>
      <c r="H45" s="14" t="str">
        <f>IF(G45&lt;=0.25,"YES","NO")</f>
        <v>NO</v>
      </c>
      <c r="I45" s="14">
        <f>IF(H45="YES",1,0)</f>
        <v>0</v>
      </c>
      <c r="J45" s="17">
        <f>ABS(E45-F45)</f>
        <v>622.94615384615383</v>
      </c>
      <c r="K45" s="11" t="s">
        <v>26</v>
      </c>
      <c r="L45" s="15">
        <f>MEDIAN(J43:J49)</f>
        <v>790.42776203965877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2957.9871520342613</v>
      </c>
      <c r="G46" s="13">
        <f t="shared" si="16"/>
        <v>0.43966903731118367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2321.0128479657387</v>
      </c>
      <c r="K46" s="11" t="s">
        <v>27</v>
      </c>
      <c r="L46" s="13">
        <f>QUARTILE(J43:J49,3)</f>
        <v>2826.658458244111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8907.4277620396588</v>
      </c>
      <c r="G47" s="13">
        <f t="shared" si="16"/>
        <v>9.7379298021394459E-2</v>
      </c>
      <c r="H47" s="14" t="str">
        <f t="shared" si="17"/>
        <v>YES</v>
      </c>
      <c r="I47" s="14">
        <f t="shared" si="18"/>
        <v>1</v>
      </c>
      <c r="J47" s="17">
        <f t="shared" si="19"/>
        <v>790.42776203965877</v>
      </c>
      <c r="K47" s="11" t="s">
        <v>28</v>
      </c>
      <c r="L47" s="13">
        <f>MAX(J43:J49)</f>
        <v>17667.732240437159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26377.732240437159</v>
      </c>
      <c r="G48" s="13">
        <f t="shared" si="16"/>
        <v>2.0284422778917519</v>
      </c>
      <c r="H48" s="14" t="str">
        <f t="shared" si="17"/>
        <v>NO</v>
      </c>
      <c r="I48" s="14">
        <f t="shared" si="18"/>
        <v>0</v>
      </c>
      <c r="J48" s="17">
        <f t="shared" si="19"/>
        <v>17667.732240437159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541.66666666666674</v>
      </c>
      <c r="G49" s="13">
        <f t="shared" si="16"/>
        <v>0.31951423785594629</v>
      </c>
      <c r="H49" s="14" t="str">
        <f t="shared" si="17"/>
        <v>NO</v>
      </c>
      <c r="I49" s="14">
        <f t="shared" si="18"/>
        <v>0</v>
      </c>
      <c r="J49" s="17">
        <f t="shared" si="19"/>
        <v>254.33333333333326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0.68198005200101719</v>
      </c>
      <c r="H50" s="11" t="s">
        <v>20</v>
      </c>
      <c r="I50" s="16">
        <f>AVERAGE(I43:I49)</f>
        <v>0.14285714285714285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0.58768505079825828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18909.982869379015</v>
      </c>
      <c r="G54" s="13">
        <f t="shared" ref="G54:G58" si="20">ABS(E54-F54)/E54</f>
        <v>2.1883296019860081</v>
      </c>
      <c r="H54" s="14" t="str">
        <f>IF(G54&lt;=0.25,"YES","NO")</f>
        <v>NO</v>
      </c>
      <c r="I54" s="14">
        <f>IF(H54="YES",1,0)</f>
        <v>0</v>
      </c>
      <c r="J54" s="13">
        <f>ABS(E54-F54)</f>
        <v>12978.982869379015</v>
      </c>
      <c r="K54" s="11" t="s">
        <v>4</v>
      </c>
      <c r="L54" s="13">
        <f>MIN(J54:J60)</f>
        <v>158.98357664233572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6546.630727762803</v>
      </c>
      <c r="G55" s="13">
        <f t="shared" si="20"/>
        <v>0.46917206637405812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2090.630727762803</v>
      </c>
      <c r="K55" s="11" t="s">
        <v>25</v>
      </c>
      <c r="L55" s="13">
        <f>QUARTILE(J54:J60,1)</f>
        <v>1093.3418869131774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3758.9835766423357</v>
      </c>
      <c r="G56" s="13">
        <f t="shared" si="20"/>
        <v>4.4162104622871033E-2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158.98357664233572</v>
      </c>
      <c r="K56" s="11" t="s">
        <v>26</v>
      </c>
      <c r="L56" s="15">
        <f>MEDIAN(J54:J60)</f>
        <v>2090.630727762803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6545.4308093994778</v>
      </c>
      <c r="G57" s="13">
        <f t="shared" si="20"/>
        <v>0.43634645806440153</v>
      </c>
      <c r="H57" s="14" t="str">
        <f t="shared" si="21"/>
        <v>NO</v>
      </c>
      <c r="I57" s="14">
        <f t="shared" si="23"/>
        <v>0</v>
      </c>
      <c r="J57" s="13">
        <f t="shared" si="22"/>
        <v>1988.4308093994778</v>
      </c>
      <c r="K57" s="11" t="s">
        <v>27</v>
      </c>
      <c r="L57" s="13">
        <f>QUARTILE(J54:J60,3)</f>
        <v>2325.3228810757196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6501.5402843601887</v>
      </c>
      <c r="G58" s="13">
        <f t="shared" si="20"/>
        <v>0.25713662198809545</v>
      </c>
      <c r="H58" s="14" t="str">
        <f t="shared" si="21"/>
        <v>NO</v>
      </c>
      <c r="I58" s="14">
        <f t="shared" si="23"/>
        <v>0</v>
      </c>
      <c r="J58" s="13">
        <f t="shared" si="22"/>
        <v>2250.4597156398113</v>
      </c>
      <c r="K58" s="11" t="s">
        <v>28</v>
      </c>
      <c r="L58" s="13">
        <f>MAX(J54:J60)</f>
        <v>12978.982869379015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1039.8139534883721</v>
      </c>
      <c r="G59" s="13">
        <f>ABS(E59-F59)/E59</f>
        <v>0.69772850189291513</v>
      </c>
      <c r="H59" s="14" t="str">
        <f t="shared" si="21"/>
        <v>NO</v>
      </c>
      <c r="I59" s="14">
        <f t="shared" si="23"/>
        <v>0</v>
      </c>
      <c r="J59" s="13">
        <f t="shared" si="22"/>
        <v>2400.1860465116279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1782.7470355731227</v>
      </c>
      <c r="G60" s="13">
        <f>ABS(E60-F60)/E60</f>
        <v>0.10007721576318893</v>
      </c>
      <c r="H60" s="14" t="str">
        <f t="shared" si="21"/>
        <v>YES</v>
      </c>
      <c r="I60" s="14">
        <f t="shared" si="23"/>
        <v>1</v>
      </c>
      <c r="J60" s="13">
        <f t="shared" si="22"/>
        <v>198.25296442687727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0.59899322438450553</v>
      </c>
      <c r="H61" s="11" t="s">
        <v>20</v>
      </c>
      <c r="I61" s="16">
        <f>AVERAGE(I54:I60)</f>
        <v>0.2857142857142857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0.43634645806440153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7590.5971563981047</v>
      </c>
      <c r="G64" s="13">
        <f t="shared" ref="G64:G68" si="24">ABS(E64-F64)/E64</f>
        <v>0.16815373628513922</v>
      </c>
      <c r="H64" s="14" t="str">
        <f>IF(G64&lt;=0.25,"YES","NO")</f>
        <v>YES</v>
      </c>
      <c r="I64" s="14">
        <f>IF(H64="YES",1,0)</f>
        <v>1</v>
      </c>
      <c r="J64" s="13">
        <f>ABS(E64-F64)</f>
        <v>1534.4028436018953</v>
      </c>
      <c r="K64" s="11" t="s">
        <v>4</v>
      </c>
      <c r="L64" s="13">
        <f>MIN(J64:J70)</f>
        <v>244.84360189573454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38806.172839506173</v>
      </c>
      <c r="G65" s="13">
        <f t="shared" si="24"/>
        <v>0.49772955768067051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12896.172839506173</v>
      </c>
      <c r="K65" s="11" t="s">
        <v>25</v>
      </c>
      <c r="L65" s="13">
        <f>QUARTILE(J64:J70,1)</f>
        <v>842.58544278717386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8449.6049382716046</v>
      </c>
      <c r="G66" s="13">
        <f t="shared" si="24"/>
        <v>0.4386390553898748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6602.3950617283954</v>
      </c>
      <c r="K66" s="11" t="s">
        <v>26</v>
      </c>
      <c r="L66" s="15">
        <f>MEDIAN(J64:J70)</f>
        <v>1534.4028436018953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3028.1374407582939</v>
      </c>
      <c r="G67" s="13">
        <f t="shared" si="24"/>
        <v>0.68416987806356722</v>
      </c>
      <c r="H67" s="14" t="str">
        <f t="shared" si="25"/>
        <v>NO</v>
      </c>
      <c r="I67" s="14">
        <f t="shared" si="27"/>
        <v>0</v>
      </c>
      <c r="J67" s="13">
        <f t="shared" si="26"/>
        <v>1230.1374407582939</v>
      </c>
      <c r="K67" s="11" t="s">
        <v>27</v>
      </c>
      <c r="L67" s="13">
        <f>QUARTILE(J64:J70,3)</f>
        <v>5219.8139329805999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5331.9665551839462</v>
      </c>
      <c r="G68" s="13">
        <f t="shared" si="24"/>
        <v>7.8630282498022092E-2</v>
      </c>
      <c r="H68" s="14" t="str">
        <f t="shared" si="25"/>
        <v>YES</v>
      </c>
      <c r="I68" s="14">
        <f t="shared" si="27"/>
        <v>1</v>
      </c>
      <c r="J68" s="13">
        <f t="shared" si="26"/>
        <v>455.03344481605382</v>
      </c>
      <c r="K68" s="11" t="s">
        <v>28</v>
      </c>
      <c r="L68" s="13">
        <f>MAX(J64:J70)</f>
        <v>12896.172839506173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7185.7671957671964</v>
      </c>
      <c r="G69" s="13">
        <f>ABS(E69-F69)/E69</f>
        <v>0.34811147638871481</v>
      </c>
      <c r="H69" s="14" t="str">
        <f t="shared" si="25"/>
        <v>NO</v>
      </c>
      <c r="I69" s="14">
        <f t="shared" si="27"/>
        <v>0</v>
      </c>
      <c r="J69" s="13">
        <f t="shared" si="26"/>
        <v>3837.2328042328036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1510.1563981042655</v>
      </c>
      <c r="G70" s="13">
        <f>ABS(E70-F70)/E70</f>
        <v>0.1395120238722134</v>
      </c>
      <c r="H70" s="14" t="str">
        <f t="shared" si="25"/>
        <v>YES</v>
      </c>
      <c r="I70" s="14">
        <f t="shared" si="27"/>
        <v>1</v>
      </c>
      <c r="J70" s="13">
        <f t="shared" si="26"/>
        <v>244.84360189573454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0.33642085859688603</v>
      </c>
      <c r="H71" s="11" t="s">
        <v>20</v>
      </c>
      <c r="I71" s="16">
        <f>AVERAGE(I64:I70)</f>
        <v>0.42857142857142855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0.34811147638871481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0.5391313783274696</v>
      </c>
      <c r="H74" s="1" t="s">
        <v>84</v>
      </c>
      <c r="I74" s="1">
        <f>AVERAGE(I43:I49,I54:I60,I64:I70)</f>
        <v>0.2857142857142857</v>
      </c>
    </row>
    <row r="75" spans="1:12" x14ac:dyDescent="0.2">
      <c r="E75" s="1"/>
      <c r="F75" s="1" t="s">
        <v>22</v>
      </c>
      <c r="G75" s="18">
        <f>MEDIAN(G43:G49,G54:G60,G64:G70)</f>
        <v>0.4386390553898748</v>
      </c>
      <c r="H7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2"/>
  <sheetViews>
    <sheetView topLeftCell="J6" zoomScale="139" zoomScaleNormal="139" workbookViewId="0">
      <selection activeCell="W17" sqref="W17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8.8320312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S2" t="s">
        <v>23</v>
      </c>
      <c r="T2" t="s">
        <v>29</v>
      </c>
      <c r="U2" t="s">
        <v>32</v>
      </c>
      <c r="V2" t="s">
        <v>85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528.19039230797466</v>
      </c>
      <c r="S3" s="3">
        <f>L44</f>
        <v>230.77114427860704</v>
      </c>
      <c r="T3" s="3">
        <f>L51</f>
        <v>144.16949152542384</v>
      </c>
      <c r="U3" s="3">
        <f>L58</f>
        <v>1536.6672418669627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901.78746526234295</v>
      </c>
      <c r="S4" s="3">
        <f>L45-L44</f>
        <v>1469.8376520176889</v>
      </c>
      <c r="T4" s="3">
        <f>L52-L51</f>
        <v>2267.2232661347425</v>
      </c>
      <c r="U4" s="3">
        <f>L59-L58</f>
        <v>756.86319291564587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3373.967021755464</v>
      </c>
      <c r="S5" s="3">
        <f>L46-L45</f>
        <v>1276.8982822107823</v>
      </c>
      <c r="T5" s="3">
        <f>L53-L52</f>
        <v>836.59968263259179</v>
      </c>
      <c r="U5" s="3">
        <f>L60-L59</f>
        <v>1943.2433053313734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2144.9324857758311</v>
      </c>
      <c r="S6" s="3">
        <f>L47-L46</f>
        <v>12905.643483290674</v>
      </c>
      <c r="T6" s="3">
        <f>L54-L53</f>
        <v>1423.2102711339694</v>
      </c>
      <c r="U6" s="3">
        <f>L61-L60</f>
        <v>1629.8684235475957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180.01486039308043</v>
      </c>
      <c r="S7" s="3">
        <f>L44-L43</f>
        <v>44.021144278607039</v>
      </c>
      <c r="T7" s="3">
        <f>L51-L50</f>
        <v>46.995516985112772</v>
      </c>
      <c r="U7" s="3">
        <f>L58-L57</f>
        <v>1515.4588355622343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4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4386.9778575703176</v>
      </c>
      <c r="G33" s="13">
        <f t="shared" ref="G33:G39" si="12">ABS(E33-F33)/E33</f>
        <v>0.48359075332104079</v>
      </c>
      <c r="H33" s="14" t="str">
        <f>IF(G33&lt;=0.25,"YES","NO")</f>
        <v>NO</v>
      </c>
      <c r="I33" s="14">
        <f>IF(H33="YES",1,0)</f>
        <v>0</v>
      </c>
      <c r="J33" s="17">
        <f>ABS(E33-F33)</f>
        <v>1429.9778575703176</v>
      </c>
      <c r="K33" s="11" t="s">
        <v>4</v>
      </c>
      <c r="L33" s="13">
        <f>MIN(J33:J39)</f>
        <v>348.17553191489424</v>
      </c>
    </row>
    <row r="34" spans="1:14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1338.0645161290324</v>
      </c>
      <c r="G34" s="13">
        <f t="shared" si="12"/>
        <v>0.38947509463035557</v>
      </c>
      <c r="H34" s="14" t="str">
        <f>IF(G34&lt;=0.25,"YES","NO")</f>
        <v>NO</v>
      </c>
      <c r="I34" s="14">
        <f>IF(H34="YES",1,0)</f>
        <v>0</v>
      </c>
      <c r="J34" s="17">
        <f>ABS(E34-F34)</f>
        <v>375.06451612903243</v>
      </c>
      <c r="K34" s="11" t="s">
        <v>25</v>
      </c>
      <c r="L34" s="13">
        <f>QUARTILE(J33:J39,1)</f>
        <v>528.19039230797466</v>
      </c>
    </row>
    <row r="35" spans="1:14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551.68373151308299</v>
      </c>
      <c r="G35" s="13">
        <f t="shared" si="12"/>
        <v>0.55256793875662369</v>
      </c>
      <c r="H35" s="14" t="str">
        <f>IF(G35&lt;=0.25,"YES","NO")</f>
        <v>NO</v>
      </c>
      <c r="I35" s="14">
        <f>IF(H35="YES",1,0)</f>
        <v>0</v>
      </c>
      <c r="J35" s="17">
        <f>ABS(E35-F35)</f>
        <v>681.31626848691701</v>
      </c>
      <c r="K35" s="11" t="s">
        <v>26</v>
      </c>
      <c r="L35" s="15">
        <f>MEDIAN(J33:J39)</f>
        <v>1429.9778575703176</v>
      </c>
    </row>
    <row r="36" spans="1:14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7095.23566878981</v>
      </c>
      <c r="G36" s="13">
        <f t="shared" si="12"/>
        <v>1.1898875520956205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3855.23566878981</v>
      </c>
      <c r="K36" s="11" t="s">
        <v>27</v>
      </c>
      <c r="L36" s="13">
        <f>QUARTILE(J33:J39,3)</f>
        <v>4803.9448793257816</v>
      </c>
    </row>
    <row r="37" spans="1:14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16948.877365101613</v>
      </c>
      <c r="G37" s="13">
        <f t="shared" si="12"/>
        <v>0.69488773651016122</v>
      </c>
      <c r="H37" s="14" t="str">
        <f t="shared" si="13"/>
        <v>NO</v>
      </c>
      <c r="I37" s="14">
        <f t="shared" si="14"/>
        <v>0</v>
      </c>
      <c r="J37" s="17">
        <f t="shared" si="15"/>
        <v>6948.8773651016127</v>
      </c>
      <c r="K37" s="11" t="s">
        <v>28</v>
      </c>
      <c r="L37" s="13">
        <f>MAX(J33:J39)</f>
        <v>6948.8773651016127</v>
      </c>
    </row>
    <row r="38" spans="1:14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12552.654089861753</v>
      </c>
      <c r="G38" s="13">
        <f t="shared" si="12"/>
        <v>0.84597854262672845</v>
      </c>
      <c r="H38" s="14" t="str">
        <f t="shared" si="13"/>
        <v>NO</v>
      </c>
      <c r="I38" s="14">
        <f t="shared" si="14"/>
        <v>0</v>
      </c>
      <c r="J38" s="17">
        <f t="shared" si="15"/>
        <v>5752.6540898617532</v>
      </c>
      <c r="K38" s="11"/>
      <c r="L38" s="11"/>
    </row>
    <row r="39" spans="1:14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4198.1755319148942</v>
      </c>
      <c r="G39" s="13">
        <f t="shared" si="12"/>
        <v>9.0435203094777719E-2</v>
      </c>
      <c r="H39" s="14" t="str">
        <f t="shared" si="13"/>
        <v>YES</v>
      </c>
      <c r="I39" s="14">
        <f t="shared" si="14"/>
        <v>1</v>
      </c>
      <c r="J39" s="17">
        <f t="shared" si="15"/>
        <v>348.17553191489424</v>
      </c>
      <c r="K39" s="11"/>
      <c r="L39" s="11"/>
    </row>
    <row r="40" spans="1:14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0.60668897443361547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4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0.55256793875662369</v>
      </c>
      <c r="H41" s="11"/>
      <c r="I41" s="11"/>
      <c r="J41" s="11"/>
      <c r="K41" s="11"/>
      <c r="L41" s="11"/>
    </row>
    <row r="42" spans="1:14" x14ac:dyDescent="0.2">
      <c r="G42" s="3"/>
    </row>
    <row r="43" spans="1:14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1935.3742514970061</v>
      </c>
      <c r="G43" s="13">
        <f t="shared" ref="G43:G63" si="16">ABS(E43-F43)/E43</f>
        <v>0.75943113772455095</v>
      </c>
      <c r="H43" s="14" t="str">
        <f>IF(G43&lt;=0.25,"YES","NO")</f>
        <v>NO</v>
      </c>
      <c r="I43" s="14">
        <f>IF(H43="YES",1,0)</f>
        <v>0</v>
      </c>
      <c r="J43" s="17">
        <f>ABS(E43-F43)</f>
        <v>835.37425149700607</v>
      </c>
      <c r="K43" s="11" t="s">
        <v>4</v>
      </c>
      <c r="L43" s="13">
        <f>MIN(J43:J49)</f>
        <v>186.75</v>
      </c>
    </row>
    <row r="44" spans="1:14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3877.3912037037039</v>
      </c>
      <c r="G44" s="13">
        <f t="shared" si="16"/>
        <v>0.30487787671141914</v>
      </c>
      <c r="H44" s="14" t="str">
        <f>IF(G44&lt;=0.25,"YES","NO")</f>
        <v>NO</v>
      </c>
      <c r="I44" s="14">
        <f>IF(H44="YES",1,0)</f>
        <v>0</v>
      </c>
      <c r="J44" s="17">
        <f>ABS(E44-F44)</f>
        <v>1700.6087962962961</v>
      </c>
      <c r="K44" s="11" t="s">
        <v>25</v>
      </c>
      <c r="L44" s="13">
        <f>_xlfn.QUARTILE.EXC(J43:J49,1)</f>
        <v>230.77114427860704</v>
      </c>
    </row>
    <row r="45" spans="1:14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829.22885572139296</v>
      </c>
      <c r="G45" s="13">
        <f t="shared" si="16"/>
        <v>0.21770862667793117</v>
      </c>
      <c r="H45" s="14" t="str">
        <f>IF(G45&lt;=0.25,"YES","NO")</f>
        <v>YES</v>
      </c>
      <c r="I45" s="14">
        <f>IF(H45="YES",1,0)</f>
        <v>1</v>
      </c>
      <c r="J45" s="17">
        <f>ABS(E45-F45)</f>
        <v>230.77114427860704</v>
      </c>
      <c r="K45" s="11" t="s">
        <v>26</v>
      </c>
      <c r="L45" s="15">
        <f>MEDIAN(J43:J49)</f>
        <v>1700.6087962962961</v>
      </c>
    </row>
    <row r="46" spans="1:14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3351.6046901172526</v>
      </c>
      <c r="G46" s="13">
        <f t="shared" si="16"/>
        <v>0.36510613939813363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1927.3953098827474</v>
      </c>
      <c r="K46" s="11" t="s">
        <v>27</v>
      </c>
      <c r="L46" s="13">
        <f>_xlfn.QUARTILE.EXC(J43:J49,3)</f>
        <v>2977.5070785070784</v>
      </c>
    </row>
    <row r="47" spans="1:14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5139.4929214929216</v>
      </c>
      <c r="G47" s="13">
        <f t="shared" si="16"/>
        <v>0.36682358981237878</v>
      </c>
      <c r="H47" s="14" t="str">
        <f t="shared" si="17"/>
        <v>NO</v>
      </c>
      <c r="I47" s="14">
        <f t="shared" si="18"/>
        <v>0</v>
      </c>
      <c r="J47" s="17">
        <f t="shared" si="19"/>
        <v>2977.5070785070784</v>
      </c>
      <c r="K47" s="11" t="s">
        <v>28</v>
      </c>
      <c r="L47" s="13">
        <f>MAX(J43:J49)</f>
        <v>15883.150561797753</v>
      </c>
    </row>
    <row r="48" spans="1:14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24593.150561797753</v>
      </c>
      <c r="G48" s="13">
        <f t="shared" si="16"/>
        <v>1.8235534514119118</v>
      </c>
      <c r="H48" s="14" t="str">
        <f t="shared" si="17"/>
        <v>NO</v>
      </c>
      <c r="I48" s="14">
        <f t="shared" si="18"/>
        <v>0</v>
      </c>
      <c r="J48" s="17">
        <f t="shared" si="19"/>
        <v>15883.150561797753</v>
      </c>
      <c r="K48" s="11" t="s">
        <v>21</v>
      </c>
      <c r="L48" s="13">
        <f>AVERAGE(G43:G49)</f>
        <v>0.5817301963571635</v>
      </c>
      <c r="M48" s="11" t="s">
        <v>20</v>
      </c>
      <c r="N48" s="16">
        <f>AVERAGE(I43:I49)</f>
        <v>0.2857142857142857</v>
      </c>
    </row>
    <row r="49" spans="1:14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609.25</v>
      </c>
      <c r="G49" s="13">
        <f t="shared" si="16"/>
        <v>0.23461055276381909</v>
      </c>
      <c r="H49" s="14" t="str">
        <f t="shared" si="17"/>
        <v>YES</v>
      </c>
      <c r="I49" s="14">
        <f t="shared" si="18"/>
        <v>1</v>
      </c>
      <c r="J49" s="17">
        <f t="shared" si="19"/>
        <v>186.75</v>
      </c>
      <c r="K49" s="11" t="s">
        <v>22</v>
      </c>
      <c r="L49" s="13">
        <f>MEDIAN(G43:G49)</f>
        <v>0.36510613939813363</v>
      </c>
      <c r="M49" s="11"/>
      <c r="N49" s="11"/>
    </row>
    <row r="50" spans="1:14" x14ac:dyDescent="0.2">
      <c r="A50" s="11" t="s">
        <v>42</v>
      </c>
      <c r="B50" s="11">
        <v>50</v>
      </c>
      <c r="C50" s="11">
        <v>1526</v>
      </c>
      <c r="D50" s="11">
        <v>7</v>
      </c>
      <c r="E50" s="11">
        <v>5931</v>
      </c>
      <c r="F50" s="12">
        <v>10602.202711426728</v>
      </c>
      <c r="G50" s="13">
        <f t="shared" ref="G50" si="20">ABS(E50-F50)/E50</f>
        <v>0.78759108268870803</v>
      </c>
      <c r="H50" s="14" t="str">
        <f>IF(G50&lt;=0.25,"YES","NO")</f>
        <v>NO</v>
      </c>
      <c r="I50" s="14">
        <f>IF(H50="YES",1,0)</f>
        <v>0</v>
      </c>
      <c r="J50" s="13">
        <f>ABS(E50-F50)</f>
        <v>4671.2027114267275</v>
      </c>
      <c r="K50" s="11" t="s">
        <v>4</v>
      </c>
      <c r="L50" s="13">
        <f>MIN(J50:J56)</f>
        <v>97.173974540311065</v>
      </c>
    </row>
    <row r="51" spans="1:14" x14ac:dyDescent="0.2">
      <c r="A51" s="11"/>
      <c r="B51" s="11">
        <v>51</v>
      </c>
      <c r="C51" s="11">
        <v>575</v>
      </c>
      <c r="D51" s="11">
        <v>9</v>
      </c>
      <c r="E51" s="11">
        <v>4456</v>
      </c>
      <c r="F51" s="12">
        <v>5247.4358974358975</v>
      </c>
      <c r="G51" s="13">
        <f t="shared" si="16"/>
        <v>0.17761128757538094</v>
      </c>
      <c r="H51" s="14" t="str">
        <f t="shared" ref="H51:H56" si="21">IF(G51&lt;=0.25,"YES","NO")</f>
        <v>YES</v>
      </c>
      <c r="I51" s="14">
        <f>IF(H51="YES",1,0)</f>
        <v>1</v>
      </c>
      <c r="J51" s="13">
        <f t="shared" ref="J51:J56" si="22">ABS(E51-F51)</f>
        <v>791.43589743589746</v>
      </c>
      <c r="K51" s="11" t="s">
        <v>25</v>
      </c>
      <c r="L51" s="13">
        <f>_xlfn.QUARTILE.EXC(J50:J56,1)</f>
        <v>144.16949152542384</v>
      </c>
    </row>
    <row r="52" spans="1:14" x14ac:dyDescent="0.2">
      <c r="A52" s="11"/>
      <c r="B52" s="11">
        <v>52</v>
      </c>
      <c r="C52" s="11">
        <v>509</v>
      </c>
      <c r="D52" s="11">
        <v>3</v>
      </c>
      <c r="E52" s="11">
        <v>3600</v>
      </c>
      <c r="F52" s="12">
        <v>3744.1694915254238</v>
      </c>
      <c r="G52" s="13">
        <f t="shared" si="16"/>
        <v>4.0047080979284402E-2</v>
      </c>
      <c r="H52" s="14" t="str">
        <f t="shared" si="21"/>
        <v>YES</v>
      </c>
      <c r="I52" s="14">
        <f t="shared" ref="I52:I56" si="23">IF(H52="YES",1,0)</f>
        <v>1</v>
      </c>
      <c r="J52" s="13">
        <f t="shared" si="22"/>
        <v>144.16949152542384</v>
      </c>
      <c r="K52" s="11" t="s">
        <v>26</v>
      </c>
      <c r="L52" s="15">
        <f>MEDIAN(J50:J56)</f>
        <v>2411.3927576601664</v>
      </c>
    </row>
    <row r="53" spans="1:14" x14ac:dyDescent="0.2">
      <c r="A53" s="11"/>
      <c r="B53" s="11">
        <v>53</v>
      </c>
      <c r="C53" s="11">
        <v>583</v>
      </c>
      <c r="D53" s="11">
        <v>4</v>
      </c>
      <c r="E53" s="11">
        <v>4557</v>
      </c>
      <c r="F53" s="12">
        <v>6968.3927576601664</v>
      </c>
      <c r="G53" s="13">
        <f t="shared" si="16"/>
        <v>0.52916233435597237</v>
      </c>
      <c r="H53" s="14" t="str">
        <f t="shared" si="21"/>
        <v>NO</v>
      </c>
      <c r="I53" s="14">
        <f t="shared" si="23"/>
        <v>0</v>
      </c>
      <c r="J53" s="13">
        <f t="shared" si="22"/>
        <v>2411.3927576601664</v>
      </c>
      <c r="K53" s="11" t="s">
        <v>27</v>
      </c>
      <c r="L53" s="13">
        <f>QUARTILE(J50:J56,3)</f>
        <v>3247.9924402927581</v>
      </c>
    </row>
    <row r="54" spans="1:14" x14ac:dyDescent="0.2">
      <c r="A54" s="11"/>
      <c r="B54" s="11">
        <v>54</v>
      </c>
      <c r="C54" s="11">
        <v>315</v>
      </c>
      <c r="D54" s="11">
        <v>4</v>
      </c>
      <c r="E54" s="11">
        <v>8752</v>
      </c>
      <c r="F54" s="12">
        <v>4684.551136363636</v>
      </c>
      <c r="G54" s="13">
        <f t="shared" si="16"/>
        <v>0.4647450712564401</v>
      </c>
      <c r="H54" s="14" t="str">
        <f t="shared" si="21"/>
        <v>NO</v>
      </c>
      <c r="I54" s="14">
        <f t="shared" si="23"/>
        <v>0</v>
      </c>
      <c r="J54" s="13">
        <f t="shared" si="22"/>
        <v>4067.448863636364</v>
      </c>
      <c r="K54" s="11" t="s">
        <v>28</v>
      </c>
      <c r="L54" s="13">
        <f>MAX(J50:J56)</f>
        <v>4671.2027114267275</v>
      </c>
    </row>
    <row r="55" spans="1:14" x14ac:dyDescent="0.2">
      <c r="A55" s="11"/>
      <c r="B55" s="11">
        <v>55</v>
      </c>
      <c r="C55" s="11">
        <v>138</v>
      </c>
      <c r="D55" s="11">
        <v>5</v>
      </c>
      <c r="E55" s="11">
        <v>3440</v>
      </c>
      <c r="F55" s="12">
        <v>1011.4639830508474</v>
      </c>
      <c r="G55" s="13">
        <f t="shared" si="16"/>
        <v>0.70596977236893965</v>
      </c>
      <c r="H55" s="14" t="str">
        <f t="shared" si="21"/>
        <v>NO</v>
      </c>
      <c r="I55" s="14">
        <f t="shared" si="23"/>
        <v>0</v>
      </c>
      <c r="J55" s="13">
        <f t="shared" si="22"/>
        <v>2428.5360169491523</v>
      </c>
      <c r="K55" s="11" t="s">
        <v>21</v>
      </c>
      <c r="L55" s="13">
        <f>AVERAGE(G50:G56)</f>
        <v>0.39345423141519381</v>
      </c>
      <c r="M55" s="11" t="s">
        <v>20</v>
      </c>
      <c r="N55" s="16">
        <f>AVERAGE(I50:I56)</f>
        <v>0.42857142857142855</v>
      </c>
    </row>
    <row r="56" spans="1:14" x14ac:dyDescent="0.2">
      <c r="A56" s="11"/>
      <c r="B56" s="11">
        <v>56</v>
      </c>
      <c r="C56" s="11">
        <v>257</v>
      </c>
      <c r="D56" s="11">
        <v>4</v>
      </c>
      <c r="E56" s="11">
        <v>1981</v>
      </c>
      <c r="F56" s="12">
        <v>2078.1739745403111</v>
      </c>
      <c r="G56" s="13">
        <f t="shared" si="16"/>
        <v>4.9052990681631027E-2</v>
      </c>
      <c r="H56" s="14" t="str">
        <f t="shared" si="21"/>
        <v>YES</v>
      </c>
      <c r="I56" s="14">
        <f t="shared" si="23"/>
        <v>1</v>
      </c>
      <c r="J56" s="13">
        <f t="shared" si="22"/>
        <v>97.173974540311065</v>
      </c>
      <c r="K56" s="11" t="s">
        <v>22</v>
      </c>
      <c r="L56" s="13">
        <f>MEDIAN(G50:G56)</f>
        <v>0.4647450712564401</v>
      </c>
      <c r="M56" s="11"/>
      <c r="N56" s="11"/>
    </row>
    <row r="57" spans="1:14" x14ac:dyDescent="0.2">
      <c r="A57" s="11" t="s">
        <v>43</v>
      </c>
      <c r="B57" s="11">
        <v>8</v>
      </c>
      <c r="C57" s="11">
        <v>366</v>
      </c>
      <c r="D57" s="11">
        <v>2</v>
      </c>
      <c r="E57" s="11">
        <v>9125</v>
      </c>
      <c r="F57" s="12">
        <v>6831.4695652173914</v>
      </c>
      <c r="G57" s="13">
        <f t="shared" si="16"/>
        <v>0.25134580107206672</v>
      </c>
      <c r="H57" s="14" t="str">
        <f>IF(G57&lt;=0.25,"YES","NO")</f>
        <v>NO</v>
      </c>
      <c r="I57" s="14">
        <f>IF(H57="YES",1,0)</f>
        <v>0</v>
      </c>
      <c r="J57" s="13">
        <f>ABS(E57-F57)</f>
        <v>2293.5304347826086</v>
      </c>
      <c r="K57" s="11" t="s">
        <v>4</v>
      </c>
      <c r="L57" s="13">
        <f>MIN(J57:J63)</f>
        <v>21.208406304728442</v>
      </c>
    </row>
    <row r="58" spans="1:14" x14ac:dyDescent="0.2">
      <c r="A58" s="11"/>
      <c r="B58" s="11">
        <v>17</v>
      </c>
      <c r="C58" s="11">
        <v>1849</v>
      </c>
      <c r="D58" s="11">
        <v>7</v>
      </c>
      <c r="E58" s="11">
        <v>25910</v>
      </c>
      <c r="F58" s="12">
        <v>31776.642163661578</v>
      </c>
      <c r="G58" s="13">
        <f t="shared" si="16"/>
        <v>0.22642385811121488</v>
      </c>
      <c r="H58" s="14" t="str">
        <f t="shared" ref="H58:H63" si="24">IF(G58&lt;=0.25,"YES","NO")</f>
        <v>YES</v>
      </c>
      <c r="I58" s="14">
        <f>IF(H58="YES",1,0)</f>
        <v>1</v>
      </c>
      <c r="J58" s="13">
        <f t="shared" ref="J58:J63" si="25">ABS(E58-F58)</f>
        <v>5866.6421636615778</v>
      </c>
      <c r="K58" s="11" t="s">
        <v>25</v>
      </c>
      <c r="L58" s="13">
        <f>QUARTILE(J57:J63,1)</f>
        <v>1536.6672418669627</v>
      </c>
    </row>
    <row r="59" spans="1:14" x14ac:dyDescent="0.2">
      <c r="A59" s="11"/>
      <c r="B59" s="11">
        <v>19</v>
      </c>
      <c r="C59" s="11">
        <v>434</v>
      </c>
      <c r="D59" s="11">
        <v>1</v>
      </c>
      <c r="E59" s="11">
        <v>15052</v>
      </c>
      <c r="F59" s="12">
        <v>9232.5587144623005</v>
      </c>
      <c r="G59" s="13">
        <f t="shared" si="16"/>
        <v>0.38662246117045573</v>
      </c>
      <c r="H59" s="14" t="str">
        <f t="shared" si="24"/>
        <v>NO</v>
      </c>
      <c r="I59" s="14">
        <f t="shared" ref="I59:I63" si="26">IF(H59="YES",1,0)</f>
        <v>0</v>
      </c>
      <c r="J59" s="13">
        <f t="shared" si="25"/>
        <v>5819.4412855376995</v>
      </c>
      <c r="K59" s="11" t="s">
        <v>26</v>
      </c>
      <c r="L59" s="15">
        <f>MEDIAN(J57:J63)</f>
        <v>2293.5304347826086</v>
      </c>
    </row>
    <row r="60" spans="1:14" x14ac:dyDescent="0.2">
      <c r="A60" s="11"/>
      <c r="B60" s="11">
        <v>30</v>
      </c>
      <c r="C60" s="11">
        <v>387</v>
      </c>
      <c r="D60" s="11">
        <v>4</v>
      </c>
      <c r="E60" s="11">
        <v>1798</v>
      </c>
      <c r="F60" s="12">
        <v>3561.61996497373</v>
      </c>
      <c r="G60" s="13">
        <f t="shared" si="16"/>
        <v>0.98087873469061737</v>
      </c>
      <c r="H60" s="14" t="str">
        <f t="shared" si="24"/>
        <v>NO</v>
      </c>
      <c r="I60" s="14">
        <f t="shared" si="26"/>
        <v>0</v>
      </c>
      <c r="J60" s="13">
        <f t="shared" si="25"/>
        <v>1763.61996497373</v>
      </c>
      <c r="K60" s="11" t="s">
        <v>27</v>
      </c>
      <c r="L60" s="13">
        <f>QUARTILE(J57:J63,3)</f>
        <v>4236.7737401139821</v>
      </c>
    </row>
    <row r="61" spans="1:14" x14ac:dyDescent="0.2">
      <c r="A61" s="11"/>
      <c r="B61" s="11">
        <v>39</v>
      </c>
      <c r="C61" s="11">
        <v>302</v>
      </c>
      <c r="D61" s="11">
        <v>4</v>
      </c>
      <c r="E61" s="11">
        <v>5787</v>
      </c>
      <c r="F61" s="12">
        <v>4477.2854812398045</v>
      </c>
      <c r="G61" s="13">
        <f t="shared" si="16"/>
        <v>0.22632011729051243</v>
      </c>
      <c r="H61" s="14" t="str">
        <f t="shared" si="24"/>
        <v>YES</v>
      </c>
      <c r="I61" s="14">
        <f t="shared" si="26"/>
        <v>1</v>
      </c>
      <c r="J61" s="13">
        <f t="shared" si="25"/>
        <v>1309.7145187601955</v>
      </c>
      <c r="K61" s="11" t="s">
        <v>28</v>
      </c>
      <c r="L61" s="13">
        <f>MAX(J57:J63)</f>
        <v>5866.6421636615778</v>
      </c>
    </row>
    <row r="62" spans="1:14" x14ac:dyDescent="0.2">
      <c r="A62" s="11"/>
      <c r="B62" s="11">
        <v>48</v>
      </c>
      <c r="C62" s="11">
        <v>390</v>
      </c>
      <c r="D62" s="11">
        <v>4</v>
      </c>
      <c r="E62" s="11">
        <v>11023</v>
      </c>
      <c r="F62" s="12">
        <v>8368.8938053097354</v>
      </c>
      <c r="G62" s="13">
        <f t="shared" si="16"/>
        <v>0.24077893447249066</v>
      </c>
      <c r="H62" s="14" t="str">
        <f t="shared" si="24"/>
        <v>YES</v>
      </c>
      <c r="I62" s="14">
        <f t="shared" si="26"/>
        <v>1</v>
      </c>
      <c r="J62" s="13">
        <f t="shared" si="25"/>
        <v>2654.1061946902646</v>
      </c>
      <c r="K62" s="11" t="s">
        <v>21</v>
      </c>
      <c r="L62" s="13">
        <f>AVERAGE(G57:G63)</f>
        <v>0.33206492411490768</v>
      </c>
      <c r="M62" s="11" t="s">
        <v>20</v>
      </c>
      <c r="N62" s="16">
        <f>AVERAGE(I57:I63)</f>
        <v>0.5714285714285714</v>
      </c>
    </row>
    <row r="63" spans="1:14" x14ac:dyDescent="0.2">
      <c r="A63" s="11"/>
      <c r="B63" s="11">
        <v>49</v>
      </c>
      <c r="C63" s="11">
        <v>193</v>
      </c>
      <c r="D63" s="11">
        <v>6</v>
      </c>
      <c r="E63" s="11">
        <v>1755</v>
      </c>
      <c r="F63" s="12">
        <v>1776.2084063047284</v>
      </c>
      <c r="G63" s="13">
        <f t="shared" si="16"/>
        <v>1.2084561996996264E-2</v>
      </c>
      <c r="H63" s="14" t="str">
        <f t="shared" si="24"/>
        <v>YES</v>
      </c>
      <c r="I63" s="14">
        <f t="shared" si="26"/>
        <v>1</v>
      </c>
      <c r="J63" s="13">
        <f t="shared" si="25"/>
        <v>21.208406304728442</v>
      </c>
      <c r="K63" s="11" t="s">
        <v>22</v>
      </c>
      <c r="L63" s="13">
        <f>MEDIAN(G57:G63)</f>
        <v>0.24077893447249066</v>
      </c>
      <c r="M63" s="11"/>
      <c r="N63" s="11"/>
    </row>
    <row r="65" spans="5:9" x14ac:dyDescent="0.2">
      <c r="E65" s="1" t="s">
        <v>85</v>
      </c>
      <c r="F65" s="1" t="s">
        <v>21</v>
      </c>
      <c r="G65" s="18">
        <f>AVERAGE(G43:G63)</f>
        <v>0.43574978396242176</v>
      </c>
      <c r="H65" s="1" t="s">
        <v>84</v>
      </c>
      <c r="I65" s="18">
        <f>AVERAGE(I43:I63)</f>
        <v>0.42857142857142855</v>
      </c>
    </row>
    <row r="66" spans="5:9" x14ac:dyDescent="0.2">
      <c r="E66" s="1"/>
      <c r="F66" s="1" t="s">
        <v>22</v>
      </c>
      <c r="G66" s="18">
        <f>MEDIAN(G43:G63)</f>
        <v>0.30487787671141914</v>
      </c>
      <c r="H66" s="1"/>
    </row>
    <row r="68" spans="5:9" x14ac:dyDescent="0.2">
      <c r="F68" t="s">
        <v>4</v>
      </c>
      <c r="G68" s="3">
        <f>MIN(J43:J63)</f>
        <v>21.208406304728442</v>
      </c>
    </row>
    <row r="69" spans="5:9" x14ac:dyDescent="0.2">
      <c r="F69" t="s">
        <v>25</v>
      </c>
      <c r="G69" s="3">
        <f>_xlfn.QUARTILE.EXC(J43:J63,1)</f>
        <v>511.10352085725225</v>
      </c>
    </row>
    <row r="70" spans="5:9" x14ac:dyDescent="0.2">
      <c r="F70" t="s">
        <v>26</v>
      </c>
      <c r="G70" s="6">
        <f>MEDIAN(J42:J63)</f>
        <v>1927.3953098827474</v>
      </c>
    </row>
    <row r="71" spans="5:9" x14ac:dyDescent="0.2">
      <c r="F71" t="s">
        <v>27</v>
      </c>
      <c r="G71" s="3">
        <f>_xlfn.QUARTILE.EXC(J43:J63,3)</f>
        <v>3522.4779710717212</v>
      </c>
    </row>
    <row r="72" spans="5:9" x14ac:dyDescent="0.2">
      <c r="F72" t="s">
        <v>28</v>
      </c>
      <c r="G72" s="3">
        <f>MAX(J43:J63)</f>
        <v>15883.150561797753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4"/>
  <sheetViews>
    <sheetView topLeftCell="A39" zoomScale="139" zoomScaleNormal="139" workbookViewId="0">
      <selection activeCell="F49" sqref="F49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10.1640625" bestFit="1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S2" t="s">
        <v>23</v>
      </c>
      <c r="T2" t="s">
        <v>29</v>
      </c>
      <c r="U2" t="s">
        <v>32</v>
      </c>
      <c r="V2" t="s">
        <v>85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670.80754580810685</v>
      </c>
      <c r="S3" s="3">
        <f>L44</f>
        <v>410.67592592592598</v>
      </c>
      <c r="T3" s="3">
        <f>L51</f>
        <v>627.24265267986061</v>
      </c>
      <c r="U3" s="3">
        <f>L58</f>
        <v>663.13134691395567</v>
      </c>
      <c r="V3" s="3">
        <f>F71</f>
        <v>455.03344481605382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1252.4334180473149</v>
      </c>
      <c r="S4" s="3">
        <f>L45-L44</f>
        <v>745.24074074074053</v>
      </c>
      <c r="T4" s="3">
        <f>L52-L51</f>
        <v>1245.5014726465099</v>
      </c>
      <c r="U4" s="3">
        <f>L59-L58</f>
        <v>380.85912927652066</v>
      </c>
      <c r="V4" s="3">
        <f>F72-F71</f>
        <v>700.8832218506127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3199.2165030632923</v>
      </c>
      <c r="S5" s="3">
        <f>L46-L45</f>
        <v>1078.7884270806458</v>
      </c>
      <c r="T5" s="3">
        <f>L53-L52</f>
        <v>315.51770599307793</v>
      </c>
      <c r="U5" s="3">
        <f>L60-L59</f>
        <v>1338.2946489975748</v>
      </c>
      <c r="V5" s="3">
        <f>F73-F72</f>
        <v>1335.0926356589148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15.326623990375992</v>
      </c>
      <c r="S6" s="3">
        <f>L47-L46</f>
        <v>15433.027146689847</v>
      </c>
      <c r="T6" s="3">
        <f>L54-L53</f>
        <v>21122.334195170617</v>
      </c>
      <c r="U6" s="3">
        <f>L61-L60</f>
        <v>1047.7519118489854</v>
      </c>
      <c r="V6" s="3">
        <f>F74-F73</f>
        <v>20819.586724164481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221.49985350041447</v>
      </c>
      <c r="S7" s="3">
        <f>L44-L43</f>
        <v>181.01367427029697</v>
      </c>
      <c r="T7" s="3">
        <f>L51-L50</f>
        <v>603.24630231489732</v>
      </c>
      <c r="U7" s="3">
        <f>L58-L57</f>
        <v>418.28774501822113</v>
      </c>
      <c r="V7" s="3">
        <f>F71-F70</f>
        <v>431.03709445109052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4" x14ac:dyDescent="0.2">
      <c r="A33" t="s">
        <v>40</v>
      </c>
      <c r="B33">
        <v>31</v>
      </c>
      <c r="C33">
        <v>430</v>
      </c>
      <c r="D33">
        <v>4</v>
      </c>
      <c r="E33">
        <v>2957</v>
      </c>
      <c r="F33">
        <v>4880.2409638554218</v>
      </c>
      <c r="G33" s="3">
        <f t="shared" ref="G33:G39" si="12">ABS(E33-F33)/E33</f>
        <v>0.65040276085743043</v>
      </c>
      <c r="H33" s="4" t="str">
        <f>IF(G33&lt;=0.25,"YES","NO")</f>
        <v>NO</v>
      </c>
      <c r="I33" s="4">
        <f>IF(H33="YES",1,0)</f>
        <v>0</v>
      </c>
      <c r="J33" s="10">
        <f>ABS(E33-F33)</f>
        <v>1923.2409638554218</v>
      </c>
      <c r="K33" t="s">
        <v>4</v>
      </c>
      <c r="L33" s="3">
        <f>MIN(J33:J39)</f>
        <v>449.30769230769238</v>
      </c>
    </row>
    <row r="34" spans="1:14" x14ac:dyDescent="0.2">
      <c r="B34">
        <v>32</v>
      </c>
      <c r="C34">
        <v>204</v>
      </c>
      <c r="D34">
        <v>5</v>
      </c>
      <c r="E34">
        <v>963</v>
      </c>
      <c r="F34">
        <v>1412.3076923076924</v>
      </c>
      <c r="G34" s="3">
        <f t="shared" si="12"/>
        <v>0.46657081236520498</v>
      </c>
      <c r="H34" s="4" t="str">
        <f>IF(G34&lt;=0.25,"YES","NO")</f>
        <v>NO</v>
      </c>
      <c r="I34" s="4">
        <f>IF(H34="YES",1,0)</f>
        <v>0</v>
      </c>
      <c r="J34" s="10">
        <f>ABS(E34-F34)</f>
        <v>449.30769230769238</v>
      </c>
      <c r="K34" t="s">
        <v>25</v>
      </c>
      <c r="L34" s="3">
        <f>QUARTILE(J33:J39,1)</f>
        <v>670.80754580810685</v>
      </c>
    </row>
    <row r="35" spans="1:14" x14ac:dyDescent="0.2">
      <c r="B35">
        <v>33</v>
      </c>
      <c r="C35">
        <v>71</v>
      </c>
      <c r="D35">
        <v>4</v>
      </c>
      <c r="E35">
        <v>1233</v>
      </c>
      <c r="F35">
        <v>398.46938775510205</v>
      </c>
      <c r="G35" s="3">
        <f t="shared" si="12"/>
        <v>0.67682936921727332</v>
      </c>
      <c r="H35" s="4" t="str">
        <f>IF(G35&lt;=0.25,"YES","NO")</f>
        <v>NO</v>
      </c>
      <c r="I35" s="4">
        <f>IF(H35="YES",1,0)</f>
        <v>0</v>
      </c>
      <c r="J35" s="10">
        <f>ABS(E35-F35)</f>
        <v>834.53061224489795</v>
      </c>
      <c r="K35" t="s">
        <v>26</v>
      </c>
      <c r="L35" s="6">
        <f>MEDIAN(J33:J39)</f>
        <v>1923.2409638554218</v>
      </c>
    </row>
    <row r="36" spans="1:14" x14ac:dyDescent="0.2">
      <c r="B36">
        <v>34</v>
      </c>
      <c r="C36">
        <v>840</v>
      </c>
      <c r="D36">
        <v>7</v>
      </c>
      <c r="E36">
        <v>3240</v>
      </c>
      <c r="F36">
        <v>8375.652173913044</v>
      </c>
      <c r="G36" s="3">
        <f t="shared" si="12"/>
        <v>1.5850778314546432</v>
      </c>
      <c r="H36" s="4" t="str">
        <f t="shared" ref="H36:H39" si="13">IF(G36&lt;=0.25,"YES","NO")</f>
        <v>NO</v>
      </c>
      <c r="I36" s="4">
        <f t="shared" ref="I36:I39" si="14">IF(H36="YES",1,0)</f>
        <v>0</v>
      </c>
      <c r="J36" s="10">
        <f t="shared" ref="J36:J39" si="15">ABS(E36-F36)</f>
        <v>5135.652173913044</v>
      </c>
      <c r="K36" t="s">
        <v>27</v>
      </c>
      <c r="L36" s="3">
        <f>QUARTILE(J33:J39,3)</f>
        <v>5122.4574669187141</v>
      </c>
    </row>
    <row r="37" spans="1:14" x14ac:dyDescent="0.2">
      <c r="B37">
        <v>35</v>
      </c>
      <c r="C37">
        <v>1648</v>
      </c>
      <c r="D37">
        <v>6</v>
      </c>
      <c r="E37">
        <v>10000</v>
      </c>
      <c r="F37">
        <v>15109.262759924384</v>
      </c>
      <c r="G37" s="3">
        <f t="shared" si="12"/>
        <v>0.51092627599243845</v>
      </c>
      <c r="H37" s="4" t="str">
        <f t="shared" si="13"/>
        <v>NO</v>
      </c>
      <c r="I37" s="4">
        <f t="shared" si="14"/>
        <v>0</v>
      </c>
      <c r="J37" s="10">
        <f t="shared" si="15"/>
        <v>5109.2627599243842</v>
      </c>
      <c r="K37" t="s">
        <v>28</v>
      </c>
      <c r="L37" s="3">
        <f>MAX(J33:J39)</f>
        <v>5137.7840909090901</v>
      </c>
    </row>
    <row r="38" spans="1:14" x14ac:dyDescent="0.2">
      <c r="B38">
        <v>36</v>
      </c>
      <c r="C38">
        <v>1035</v>
      </c>
      <c r="D38">
        <v>7</v>
      </c>
      <c r="E38">
        <v>6800</v>
      </c>
      <c r="F38">
        <v>11937.78409090909</v>
      </c>
      <c r="G38" s="3">
        <f t="shared" si="12"/>
        <v>0.75555648395721908</v>
      </c>
      <c r="H38" s="4" t="str">
        <f t="shared" si="13"/>
        <v>NO</v>
      </c>
      <c r="I38" s="4">
        <f t="shared" si="14"/>
        <v>0</v>
      </c>
      <c r="J38" s="10">
        <f t="shared" si="15"/>
        <v>5137.7840909090901</v>
      </c>
    </row>
    <row r="39" spans="1:14" x14ac:dyDescent="0.2">
      <c r="B39">
        <v>37</v>
      </c>
      <c r="C39">
        <v>548</v>
      </c>
      <c r="D39">
        <v>1</v>
      </c>
      <c r="E39">
        <v>3850</v>
      </c>
      <c r="F39">
        <v>4357.0844793713159</v>
      </c>
      <c r="G39" s="3">
        <f t="shared" si="12"/>
        <v>0.13171025438215997</v>
      </c>
      <c r="H39" s="4" t="str">
        <f t="shared" si="13"/>
        <v>YES</v>
      </c>
      <c r="I39" s="4">
        <f t="shared" si="14"/>
        <v>1</v>
      </c>
      <c r="J39" s="10">
        <f t="shared" si="15"/>
        <v>507.08447937131587</v>
      </c>
    </row>
    <row r="40" spans="1:14" x14ac:dyDescent="0.2">
      <c r="F40" t="s">
        <v>21</v>
      </c>
      <c r="G40" s="3">
        <f>AVERAGE(G33:G39)</f>
        <v>0.682439112603767</v>
      </c>
      <c r="H40" t="s">
        <v>20</v>
      </c>
      <c r="I40" s="5">
        <f>AVERAGE(I33:I39)</f>
        <v>0.14285714285714285</v>
      </c>
    </row>
    <row r="41" spans="1:14" x14ac:dyDescent="0.2">
      <c r="F41" t="s">
        <v>22</v>
      </c>
      <c r="G41" s="3">
        <f>MEDIAN(G33:G39)</f>
        <v>0.65040276085743043</v>
      </c>
    </row>
    <row r="42" spans="1:14" x14ac:dyDescent="0.2">
      <c r="G42" s="3"/>
    </row>
    <row r="43" spans="1:14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2255.9166666666665</v>
      </c>
      <c r="G43" s="13">
        <f t="shared" ref="G43:G49" si="16">ABS(E43-F43)/E43</f>
        <v>1.0508333333333333</v>
      </c>
      <c r="H43" s="14" t="str">
        <f>IF(G43&lt;=0.25,"YES","NO")</f>
        <v>NO</v>
      </c>
      <c r="I43" s="14">
        <f>IF(H43="YES",1,0)</f>
        <v>0</v>
      </c>
      <c r="J43" s="17">
        <f>ABS(E43-F43)</f>
        <v>1155.9166666666665</v>
      </c>
      <c r="K43" s="11" t="s">
        <v>4</v>
      </c>
      <c r="L43" s="13">
        <f>MIN(J43:J49)</f>
        <v>229.66225165562901</v>
      </c>
    </row>
    <row r="44" spans="1:14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3833.4437086092717</v>
      </c>
      <c r="G44" s="13">
        <f t="shared" si="16"/>
        <v>0.31275659580328585</v>
      </c>
      <c r="H44" s="14" t="str">
        <f>IF(G44&lt;=0.25,"YES","NO")</f>
        <v>NO</v>
      </c>
      <c r="I44" s="14">
        <f>IF(H44="YES",1,0)</f>
        <v>0</v>
      </c>
      <c r="J44" s="17">
        <f>ABS(E44-F44)</f>
        <v>1744.5562913907283</v>
      </c>
      <c r="K44" s="11" t="s">
        <v>25</v>
      </c>
      <c r="L44" s="13">
        <f>QUARTILE(J43:J49,1)</f>
        <v>410.67592592592598</v>
      </c>
    </row>
    <row r="45" spans="1:14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526.08333333333326</v>
      </c>
      <c r="G45" s="13">
        <f t="shared" si="16"/>
        <v>0.50369496855345919</v>
      </c>
      <c r="H45" s="14" t="str">
        <f>IF(G45&lt;=0.25,"YES","NO")</f>
        <v>NO</v>
      </c>
      <c r="I45" s="14">
        <f>IF(H45="YES",1,0)</f>
        <v>0</v>
      </c>
      <c r="J45" s="17">
        <f>ABS(E45-F45)</f>
        <v>533.91666666666674</v>
      </c>
      <c r="K45" s="11" t="s">
        <v>26</v>
      </c>
      <c r="L45" s="15">
        <f>MEDIAN(J43:J49)</f>
        <v>1155.9166666666665</v>
      </c>
    </row>
    <row r="46" spans="1:14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5049.337748344371</v>
      </c>
      <c r="G46" s="13">
        <f t="shared" si="16"/>
        <v>4.3504878131394017E-2</v>
      </c>
      <c r="H46" s="14" t="str">
        <f t="shared" ref="H46:H49" si="17">IF(G46&lt;=0.25,"YES","NO")</f>
        <v>YES</v>
      </c>
      <c r="I46" s="14">
        <f t="shared" ref="I46:I49" si="18">IF(H46="YES",1,0)</f>
        <v>1</v>
      </c>
      <c r="J46" s="17">
        <f t="shared" ref="J46:J49" si="19">ABS(E46-F46)</f>
        <v>229.66225165562901</v>
      </c>
      <c r="K46" s="11" t="s">
        <v>27</v>
      </c>
      <c r="L46" s="13">
        <f>QUARTILE(J43:J49,3)</f>
        <v>2234.7050937473123</v>
      </c>
    </row>
    <row r="47" spans="1:14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5392.1461038961043</v>
      </c>
      <c r="G47" s="13">
        <f t="shared" si="16"/>
        <v>0.33569716596081012</v>
      </c>
      <c r="H47" s="14" t="str">
        <f t="shared" si="17"/>
        <v>NO</v>
      </c>
      <c r="I47" s="14">
        <f t="shared" si="18"/>
        <v>0</v>
      </c>
      <c r="J47" s="17">
        <f t="shared" si="19"/>
        <v>2724.8538961038957</v>
      </c>
      <c r="K47" s="11" t="s">
        <v>28</v>
      </c>
      <c r="L47" s="13">
        <f>MAX(J43:J49)</f>
        <v>17667.732240437159</v>
      </c>
    </row>
    <row r="48" spans="1:14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26377.732240437159</v>
      </c>
      <c r="G48" s="13">
        <f t="shared" si="16"/>
        <v>2.0284422778917519</v>
      </c>
      <c r="H48" s="14" t="str">
        <f t="shared" si="17"/>
        <v>NO</v>
      </c>
      <c r="I48" s="14">
        <f t="shared" si="18"/>
        <v>0</v>
      </c>
      <c r="J48" s="17">
        <f t="shared" si="19"/>
        <v>17667.732240437159</v>
      </c>
      <c r="K48" s="21" t="s">
        <v>21</v>
      </c>
      <c r="L48" s="22">
        <f>AVERAGE(G43:G49)</f>
        <v>0.66228981407855636</v>
      </c>
      <c r="M48" s="21" t="s">
        <v>20</v>
      </c>
      <c r="N48" s="23">
        <f>AVERAGE(I43:I49)</f>
        <v>0.14285714285714285</v>
      </c>
    </row>
    <row r="49" spans="1:14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508.56481481481484</v>
      </c>
      <c r="G49" s="13">
        <f t="shared" si="16"/>
        <v>0.36109947887586075</v>
      </c>
      <c r="H49" s="14" t="str">
        <f t="shared" si="17"/>
        <v>NO</v>
      </c>
      <c r="I49" s="14">
        <f t="shared" si="18"/>
        <v>0</v>
      </c>
      <c r="J49" s="17">
        <f t="shared" si="19"/>
        <v>287.43518518518516</v>
      </c>
      <c r="K49" s="21" t="s">
        <v>22</v>
      </c>
      <c r="L49" s="22">
        <f>MEDIAN(G43:G49)</f>
        <v>0.36109947887586075</v>
      </c>
      <c r="M49" s="21"/>
      <c r="N49" s="21"/>
    </row>
    <row r="50" spans="1:14" x14ac:dyDescent="0.2">
      <c r="A50" s="11" t="s">
        <v>42</v>
      </c>
      <c r="B50" s="11">
        <v>50</v>
      </c>
      <c r="C50" s="11">
        <v>1526</v>
      </c>
      <c r="D50" s="11">
        <v>7</v>
      </c>
      <c r="E50" s="11">
        <v>5931</v>
      </c>
      <c r="F50" s="12">
        <v>29241.596026490064</v>
      </c>
      <c r="G50" s="13">
        <f t="shared" ref="G50:G54" si="20">ABS(E50-F50)/E50</f>
        <v>3.9302977620114761</v>
      </c>
      <c r="H50" s="14" t="str">
        <f>IF(G50&lt;=0.25,"YES","NO")</f>
        <v>NO</v>
      </c>
      <c r="I50" s="14">
        <f>IF(H50="YES",1,0)</f>
        <v>0</v>
      </c>
      <c r="J50" s="13">
        <f>ABS(E50-F50)</f>
        <v>23310.596026490064</v>
      </c>
      <c r="K50" s="11" t="s">
        <v>4</v>
      </c>
      <c r="L50" s="13">
        <f>MIN(J50:J56)</f>
        <v>23.996350364963291</v>
      </c>
    </row>
    <row r="51" spans="1:14" x14ac:dyDescent="0.2">
      <c r="A51" s="11"/>
      <c r="B51" s="11">
        <v>51</v>
      </c>
      <c r="C51" s="11">
        <v>575</v>
      </c>
      <c r="D51" s="11">
        <v>9</v>
      </c>
      <c r="E51" s="11">
        <v>4456</v>
      </c>
      <c r="F51" s="12">
        <v>6341.5143603133156</v>
      </c>
      <c r="G51" s="13">
        <f t="shared" si="20"/>
        <v>0.42314056559993618</v>
      </c>
      <c r="H51" s="14" t="str">
        <f t="shared" ref="H51:H56" si="21">IF(G51&lt;=0.25,"YES","NO")</f>
        <v>NO</v>
      </c>
      <c r="I51" s="14">
        <f>IF(H51="YES",1,0)</f>
        <v>0</v>
      </c>
      <c r="J51" s="13">
        <f t="shared" ref="J51:J56" si="22">ABS(E51-F51)</f>
        <v>1885.5143603133156</v>
      </c>
      <c r="K51" s="11" t="s">
        <v>25</v>
      </c>
      <c r="L51" s="13">
        <f>QUARTILE(J50:J56,1)</f>
        <v>627.24265267986061</v>
      </c>
    </row>
    <row r="52" spans="1:14" x14ac:dyDescent="0.2">
      <c r="A52" s="11"/>
      <c r="B52" s="11">
        <v>52</v>
      </c>
      <c r="C52" s="11">
        <v>509</v>
      </c>
      <c r="D52" s="11">
        <v>3</v>
      </c>
      <c r="E52" s="11">
        <v>3600</v>
      </c>
      <c r="F52" s="12">
        <v>3576.0036496350367</v>
      </c>
      <c r="G52" s="13">
        <f t="shared" si="20"/>
        <v>6.6656528791564701E-3</v>
      </c>
      <c r="H52" s="14" t="str">
        <f t="shared" si="21"/>
        <v>YES</v>
      </c>
      <c r="I52" s="14">
        <f t="shared" ref="I52:I56" si="23">IF(H52="YES",1,0)</f>
        <v>1</v>
      </c>
      <c r="J52" s="13">
        <f t="shared" si="22"/>
        <v>23.996350364963291</v>
      </c>
      <c r="K52" s="11" t="s">
        <v>26</v>
      </c>
      <c r="L52" s="15">
        <f>MEDIAN(J50:J56)</f>
        <v>1872.7441253263705</v>
      </c>
    </row>
    <row r="53" spans="1:14" x14ac:dyDescent="0.2">
      <c r="A53" s="11"/>
      <c r="B53" s="11">
        <v>53</v>
      </c>
      <c r="C53" s="11">
        <v>583</v>
      </c>
      <c r="D53" s="11">
        <v>4</v>
      </c>
      <c r="E53" s="11">
        <v>4557</v>
      </c>
      <c r="F53" s="12">
        <v>6429.7441253263705</v>
      </c>
      <c r="G53" s="13">
        <f t="shared" si="20"/>
        <v>0.41095986950326324</v>
      </c>
      <c r="H53" s="14" t="str">
        <f t="shared" si="21"/>
        <v>NO</v>
      </c>
      <c r="I53" s="14">
        <f t="shared" si="23"/>
        <v>0</v>
      </c>
      <c r="J53" s="13">
        <f t="shared" si="22"/>
        <v>1872.7441253263705</v>
      </c>
      <c r="K53" s="11" t="s">
        <v>27</v>
      </c>
      <c r="L53" s="13">
        <f>QUARTILE(J50:J56,3)</f>
        <v>2188.2618313194484</v>
      </c>
    </row>
    <row r="54" spans="1:14" x14ac:dyDescent="0.2">
      <c r="A54" s="11"/>
      <c r="B54" s="11">
        <v>54</v>
      </c>
      <c r="C54" s="11">
        <v>315</v>
      </c>
      <c r="D54" s="11">
        <v>4</v>
      </c>
      <c r="E54" s="11">
        <v>8752</v>
      </c>
      <c r="F54" s="12">
        <v>7853.4836065573772</v>
      </c>
      <c r="G54" s="13">
        <f t="shared" si="20"/>
        <v>0.10266412173704556</v>
      </c>
      <c r="H54" s="14" t="str">
        <f t="shared" si="21"/>
        <v>YES</v>
      </c>
      <c r="I54" s="14">
        <f t="shared" si="23"/>
        <v>1</v>
      </c>
      <c r="J54" s="13">
        <f t="shared" si="22"/>
        <v>898.51639344262276</v>
      </c>
      <c r="K54" s="11" t="s">
        <v>28</v>
      </c>
      <c r="L54" s="13">
        <f>MAX(J50:J56)</f>
        <v>23310.596026490064</v>
      </c>
    </row>
    <row r="55" spans="1:14" x14ac:dyDescent="0.2">
      <c r="A55" s="11"/>
      <c r="B55" s="11">
        <v>55</v>
      </c>
      <c r="C55" s="11">
        <v>138</v>
      </c>
      <c r="D55" s="11">
        <v>5</v>
      </c>
      <c r="E55" s="11">
        <v>3440</v>
      </c>
      <c r="F55" s="12">
        <v>948.9906976744187</v>
      </c>
      <c r="G55" s="13">
        <f>ABS(E55-F55)/E55</f>
        <v>0.7241306111411574</v>
      </c>
      <c r="H55" s="14" t="str">
        <f t="shared" si="21"/>
        <v>NO</v>
      </c>
      <c r="I55" s="14">
        <f t="shared" si="23"/>
        <v>0</v>
      </c>
      <c r="J55" s="13">
        <f t="shared" si="22"/>
        <v>2491.0093023255813</v>
      </c>
      <c r="K55" s="21" t="s">
        <v>21</v>
      </c>
      <c r="L55" s="22">
        <f>AVERAGE(G50:G56)</f>
        <v>0.82536430118890902</v>
      </c>
      <c r="M55" s="21" t="s">
        <v>20</v>
      </c>
      <c r="N55" s="23">
        <f>AVERAGE(I50:I56)</f>
        <v>0.42857142857142855</v>
      </c>
    </row>
    <row r="56" spans="1:14" x14ac:dyDescent="0.2">
      <c r="A56" s="11"/>
      <c r="B56" s="11">
        <v>56</v>
      </c>
      <c r="C56" s="11">
        <v>257</v>
      </c>
      <c r="D56" s="11">
        <v>4</v>
      </c>
      <c r="E56" s="11">
        <v>1981</v>
      </c>
      <c r="F56" s="12">
        <v>2336.9689119170985</v>
      </c>
      <c r="G56" s="13">
        <f>ABS(E56-F56)/E56</f>
        <v>0.17969152545032735</v>
      </c>
      <c r="H56" s="14" t="str">
        <f t="shared" si="21"/>
        <v>YES</v>
      </c>
      <c r="I56" s="14">
        <f t="shared" si="23"/>
        <v>1</v>
      </c>
      <c r="J56" s="13">
        <f t="shared" si="22"/>
        <v>355.96891191709847</v>
      </c>
      <c r="K56" s="21" t="s">
        <v>22</v>
      </c>
      <c r="L56" s="22">
        <f>MEDIAN(G50:G56)</f>
        <v>0.41095986950326324</v>
      </c>
      <c r="M56" s="21"/>
      <c r="N56" s="21"/>
    </row>
    <row r="57" spans="1:14" x14ac:dyDescent="0.2">
      <c r="A57" s="11" t="s">
        <v>43</v>
      </c>
      <c r="B57" s="11">
        <v>8</v>
      </c>
      <c r="C57" s="11">
        <v>366</v>
      </c>
      <c r="D57" s="11">
        <v>2</v>
      </c>
      <c r="E57" s="11">
        <v>9125</v>
      </c>
      <c r="F57" s="12">
        <v>10168.990476190476</v>
      </c>
      <c r="G57" s="13">
        <f t="shared" ref="G57:G61" si="24">ABS(E57-F57)/E57</f>
        <v>0.11440991519895631</v>
      </c>
      <c r="H57" s="14" t="str">
        <f>IF(G57&lt;=0.25,"YES","NO")</f>
        <v>YES</v>
      </c>
      <c r="I57" s="14">
        <f>IF(H57="YES",1,0)</f>
        <v>1</v>
      </c>
      <c r="J57" s="13">
        <f>ABS(E57-F57)</f>
        <v>1043.9904761904763</v>
      </c>
      <c r="K57" s="11" t="s">
        <v>4</v>
      </c>
      <c r="L57" s="13">
        <f>MIN(J57:J63)</f>
        <v>244.84360189573454</v>
      </c>
    </row>
    <row r="58" spans="1:14" x14ac:dyDescent="0.2">
      <c r="A58" s="11"/>
      <c r="B58" s="11">
        <v>17</v>
      </c>
      <c r="C58" s="11">
        <v>1849</v>
      </c>
      <c r="D58" s="11">
        <v>7</v>
      </c>
      <c r="E58" s="11">
        <v>25910</v>
      </c>
      <c r="F58" s="12">
        <v>23987.973484848484</v>
      </c>
      <c r="G58" s="13">
        <f t="shared" si="24"/>
        <v>7.4180876694385028E-2</v>
      </c>
      <c r="H58" s="14" t="str">
        <f t="shared" ref="H58:H63" si="25">IF(G58&lt;=0.25,"YES","NO")</f>
        <v>YES</v>
      </c>
      <c r="I58" s="14">
        <f>IF(H58="YES",1,0)</f>
        <v>1</v>
      </c>
      <c r="J58" s="13">
        <f t="shared" ref="J58:J63" si="26">ABS(E58-F58)</f>
        <v>1922.0265151515159</v>
      </c>
      <c r="K58" s="11" t="s">
        <v>25</v>
      </c>
      <c r="L58" s="13">
        <f>QUARTILE(J57:J63,1)</f>
        <v>663.13134691395567</v>
      </c>
    </row>
    <row r="59" spans="1:14" x14ac:dyDescent="0.2">
      <c r="A59" s="11"/>
      <c r="B59" s="11">
        <v>19</v>
      </c>
      <c r="C59" s="11">
        <v>434</v>
      </c>
      <c r="D59" s="11">
        <v>1</v>
      </c>
      <c r="E59" s="11">
        <v>15052</v>
      </c>
      <c r="F59" s="12">
        <v>12209.456264775414</v>
      </c>
      <c r="G59" s="13">
        <f t="shared" si="24"/>
        <v>0.18884824177681281</v>
      </c>
      <c r="H59" s="14" t="str">
        <f t="shared" si="25"/>
        <v>YES</v>
      </c>
      <c r="I59" s="14">
        <f t="shared" ref="I59:I63" si="27">IF(H59="YES",1,0)</f>
        <v>1</v>
      </c>
      <c r="J59" s="13">
        <f t="shared" si="26"/>
        <v>2842.5437352245863</v>
      </c>
      <c r="K59" s="11" t="s">
        <v>26</v>
      </c>
      <c r="L59" s="15">
        <f>MEDIAN(J57:J63)</f>
        <v>1043.9904761904763</v>
      </c>
    </row>
    <row r="60" spans="1:14" x14ac:dyDescent="0.2">
      <c r="A60" s="11"/>
      <c r="B60" s="11">
        <v>30</v>
      </c>
      <c r="C60" s="11">
        <v>387</v>
      </c>
      <c r="D60" s="11">
        <v>4</v>
      </c>
      <c r="E60" s="11">
        <v>1798</v>
      </c>
      <c r="F60" s="12">
        <v>2669.2292490118575</v>
      </c>
      <c r="G60" s="13">
        <f t="shared" si="24"/>
        <v>0.48455464349936456</v>
      </c>
      <c r="H60" s="14" t="str">
        <f t="shared" si="25"/>
        <v>NO</v>
      </c>
      <c r="I60" s="14">
        <f t="shared" si="27"/>
        <v>0</v>
      </c>
      <c r="J60" s="13">
        <f t="shared" si="26"/>
        <v>871.22924901185752</v>
      </c>
      <c r="K60" s="11" t="s">
        <v>27</v>
      </c>
      <c r="L60" s="13">
        <f>QUARTILE(J57:J63,3)</f>
        <v>2382.2851251880511</v>
      </c>
    </row>
    <row r="61" spans="1:14" x14ac:dyDescent="0.2">
      <c r="A61" s="11"/>
      <c r="B61" s="11">
        <v>39</v>
      </c>
      <c r="C61" s="11">
        <v>302</v>
      </c>
      <c r="D61" s="11">
        <v>4</v>
      </c>
      <c r="E61" s="11">
        <v>5787</v>
      </c>
      <c r="F61" s="12">
        <v>5331.9665551839462</v>
      </c>
      <c r="G61" s="13">
        <f t="shared" si="24"/>
        <v>7.8630282498022092E-2</v>
      </c>
      <c r="H61" s="14" t="str">
        <f t="shared" si="25"/>
        <v>YES</v>
      </c>
      <c r="I61" s="14">
        <f t="shared" si="27"/>
        <v>1</v>
      </c>
      <c r="J61" s="13">
        <f t="shared" si="26"/>
        <v>455.03344481605382</v>
      </c>
      <c r="K61" s="11" t="s">
        <v>28</v>
      </c>
      <c r="L61" s="13">
        <f>MAX(J57:J63)</f>
        <v>3430.0370370370365</v>
      </c>
    </row>
    <row r="62" spans="1:14" x14ac:dyDescent="0.2">
      <c r="A62" s="11"/>
      <c r="B62" s="11">
        <v>48</v>
      </c>
      <c r="C62" s="11">
        <v>390</v>
      </c>
      <c r="D62" s="11">
        <v>4</v>
      </c>
      <c r="E62" s="11">
        <v>11023</v>
      </c>
      <c r="F62" s="12">
        <v>7592.9629629629635</v>
      </c>
      <c r="G62" s="13">
        <f>ABS(E62-F62)/E62</f>
        <v>0.31117091871877317</v>
      </c>
      <c r="H62" s="14" t="str">
        <f t="shared" si="25"/>
        <v>NO</v>
      </c>
      <c r="I62" s="14">
        <f t="shared" si="27"/>
        <v>0</v>
      </c>
      <c r="J62" s="13">
        <f t="shared" si="26"/>
        <v>3430.0370370370365</v>
      </c>
      <c r="K62" s="11"/>
      <c r="L62" s="11"/>
    </row>
    <row r="63" spans="1:14" x14ac:dyDescent="0.2">
      <c r="A63" s="11"/>
      <c r="B63" s="11">
        <v>49</v>
      </c>
      <c r="C63" s="11">
        <v>193</v>
      </c>
      <c r="D63" s="11">
        <v>6</v>
      </c>
      <c r="E63" s="11">
        <v>1755</v>
      </c>
      <c r="F63" s="12">
        <v>1510.1563981042655</v>
      </c>
      <c r="G63" s="13">
        <f>ABS(E63-F63)/E63</f>
        <v>0.1395120238722134</v>
      </c>
      <c r="H63" s="14" t="str">
        <f t="shared" si="25"/>
        <v>YES</v>
      </c>
      <c r="I63" s="14">
        <f t="shared" si="27"/>
        <v>1</v>
      </c>
      <c r="J63" s="13">
        <f t="shared" si="26"/>
        <v>244.84360189573454</v>
      </c>
      <c r="K63" s="11"/>
      <c r="L63" s="11"/>
    </row>
    <row r="64" spans="1:14" x14ac:dyDescent="0.2">
      <c r="A64" s="11"/>
      <c r="B64" s="11"/>
      <c r="C64" s="11"/>
      <c r="D64" s="11"/>
      <c r="E64" s="11"/>
      <c r="F64" s="11" t="s">
        <v>21</v>
      </c>
      <c r="G64" s="13">
        <f>AVERAGE(G57:G63)</f>
        <v>0.19875812889407535</v>
      </c>
      <c r="H64" s="11" t="s">
        <v>20</v>
      </c>
      <c r="I64" s="16">
        <f>AVERAGE(I57:I63)</f>
        <v>0.7142857142857143</v>
      </c>
      <c r="J64" s="11"/>
      <c r="K64" s="11"/>
      <c r="L64" s="11"/>
    </row>
    <row r="65" spans="1:12" x14ac:dyDescent="0.2">
      <c r="A65" s="11"/>
      <c r="B65" s="11"/>
      <c r="C65" s="11"/>
      <c r="D65" s="11"/>
      <c r="E65" s="11"/>
      <c r="F65" s="11" t="s">
        <v>22</v>
      </c>
      <c r="G65" s="13">
        <f>MEDIAN(G57:G63)</f>
        <v>0.1395120238722134</v>
      </c>
      <c r="H65" s="11"/>
      <c r="I65" s="11"/>
      <c r="J65" s="11"/>
      <c r="K65" s="11"/>
      <c r="L65" s="11"/>
    </row>
    <row r="67" spans="1:12" x14ac:dyDescent="0.2">
      <c r="E67" s="1" t="s">
        <v>85</v>
      </c>
      <c r="F67" s="1" t="s">
        <v>21</v>
      </c>
      <c r="G67" s="18">
        <f>AVERAGE(G43:G49,G50:G56,G57:G63)</f>
        <v>0.56213741472051348</v>
      </c>
      <c r="H67" s="1" t="s">
        <v>84</v>
      </c>
      <c r="I67" s="1">
        <f>AVERAGE(I43:I49,I50:I56,I57:I63)</f>
        <v>0.42857142857142855</v>
      </c>
    </row>
    <row r="68" spans="1:12" x14ac:dyDescent="0.2">
      <c r="E68" s="1"/>
      <c r="F68" s="1" t="s">
        <v>22</v>
      </c>
      <c r="G68" s="18">
        <f>MEDIAN(G43:G49,G50:G56,G57:G63)</f>
        <v>0.31275659580328585</v>
      </c>
      <c r="H68" s="1"/>
    </row>
    <row r="70" spans="1:12" x14ac:dyDescent="0.2">
      <c r="E70" t="s">
        <v>4</v>
      </c>
      <c r="F70" s="3">
        <f>MIN(J43:J63)</f>
        <v>23.996350364963291</v>
      </c>
    </row>
    <row r="71" spans="1:12" x14ac:dyDescent="0.2">
      <c r="E71" t="s">
        <v>25</v>
      </c>
      <c r="F71" s="3">
        <f>QUARTILE(J43:J63,1)</f>
        <v>455.03344481605382</v>
      </c>
    </row>
    <row r="72" spans="1:12" x14ac:dyDescent="0.2">
      <c r="E72" t="s">
        <v>26</v>
      </c>
      <c r="F72" s="6">
        <f>MEDIAN(J43:J63)</f>
        <v>1155.9166666666665</v>
      </c>
    </row>
    <row r="73" spans="1:12" x14ac:dyDescent="0.2">
      <c r="E73" t="s">
        <v>27</v>
      </c>
      <c r="F73" s="3">
        <f>QUARTILE(J43:J63,3)</f>
        <v>2491.0093023255813</v>
      </c>
    </row>
    <row r="74" spans="1:12" x14ac:dyDescent="0.2">
      <c r="E74" t="s">
        <v>28</v>
      </c>
      <c r="F74" s="3">
        <f>MAX(J43:J63)</f>
        <v>23310.596026490064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9" zoomScale="139" zoomScaleNormal="139" workbookViewId="0">
      <selection activeCell="F49" sqref="F49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986.99240863366435</v>
      </c>
      <c r="S3" s="3">
        <f>L44</f>
        <v>739.28991596638662</v>
      </c>
      <c r="T3" s="3">
        <f>L55</f>
        <v>1049.6576527674242</v>
      </c>
      <c r="U3" s="3">
        <f>L65</f>
        <v>743.83651686707549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592.00085735960124</v>
      </c>
      <c r="S4" s="3">
        <f>L45-L44</f>
        <v>432.61448790042323</v>
      </c>
      <c r="T4" s="3">
        <f>L56-L55</f>
        <v>1217.6007741988678</v>
      </c>
      <c r="U4" s="3">
        <f>L66-L65</f>
        <v>658.566468207551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4487.2791112444584</v>
      </c>
      <c r="S5" s="3">
        <f>L46-L45</f>
        <v>932.33031654931528</v>
      </c>
      <c r="T5" s="3">
        <f>L57-L56</f>
        <v>1634.0712152824299</v>
      </c>
      <c r="U5" s="3">
        <f>L67-L66</f>
        <v>1848.8355649161426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3272.6273150699681</v>
      </c>
      <c r="S6" s="3">
        <f>L47-L46</f>
        <v>7856.9064444407359</v>
      </c>
      <c r="T6" s="3">
        <f>L58-L57</f>
        <v>10955.29156987249</v>
      </c>
      <c r="U6" s="3">
        <f>L68-L67</f>
        <v>2843.0886981498656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269.99240863366458</v>
      </c>
      <c r="S7" s="3">
        <f>L44-L43</f>
        <v>419.86554621848745</v>
      </c>
      <c r="T7" s="3">
        <f>L55-L54</f>
        <v>1013.8415092696664</v>
      </c>
      <c r="U7" s="3">
        <f>L65-L64</f>
        <v>401.39686169466154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t="s">
        <v>40</v>
      </c>
      <c r="B33">
        <v>31</v>
      </c>
      <c r="C33">
        <v>430</v>
      </c>
      <c r="D33">
        <v>4</v>
      </c>
      <c r="E33">
        <v>2957</v>
      </c>
      <c r="F33">
        <v>4535.9932659932656</v>
      </c>
      <c r="G33" s="3">
        <f t="shared" ref="G33:G39" si="12">ABS(E33-F33)/E33</f>
        <v>0.53398487182727949</v>
      </c>
      <c r="H33" s="4" t="str">
        <f>IF(G33&lt;=0.25,"YES","NO")</f>
        <v>NO</v>
      </c>
      <c r="I33" s="4">
        <f>IF(H33="YES",1,0)</f>
        <v>0</v>
      </c>
      <c r="J33" s="10">
        <f>ABS(E33-F33)</f>
        <v>1578.9932659932656</v>
      </c>
      <c r="K33" t="s">
        <v>4</v>
      </c>
      <c r="L33" s="3">
        <f>MIN(J33:J39)</f>
        <v>716.99999999999977</v>
      </c>
    </row>
    <row r="34" spans="1:12" x14ac:dyDescent="0.2">
      <c r="B34">
        <v>32</v>
      </c>
      <c r="C34">
        <v>204</v>
      </c>
      <c r="D34">
        <v>5</v>
      </c>
      <c r="E34">
        <v>963</v>
      </c>
      <c r="F34">
        <v>1679.9999999999998</v>
      </c>
      <c r="G34" s="3">
        <f t="shared" si="12"/>
        <v>0.74454828660436112</v>
      </c>
      <c r="H34" s="4" t="str">
        <f>IF(G34&lt;=0.25,"YES","NO")</f>
        <v>NO</v>
      </c>
      <c r="I34" s="4">
        <f>IF(H34="YES",1,0)</f>
        <v>0</v>
      </c>
      <c r="J34" s="10">
        <f>ABS(E34-F34)</f>
        <v>716.99999999999977</v>
      </c>
      <c r="K34" t="s">
        <v>25</v>
      </c>
      <c r="L34" s="3">
        <f>QUARTILE(J33:J39,1)</f>
        <v>986.99240863366435</v>
      </c>
    </row>
    <row r="35" spans="1:12" x14ac:dyDescent="0.2">
      <c r="B35">
        <v>33</v>
      </c>
      <c r="C35">
        <v>71</v>
      </c>
      <c r="D35">
        <v>4</v>
      </c>
      <c r="E35">
        <v>1233</v>
      </c>
      <c r="F35">
        <v>444.84029484029486</v>
      </c>
      <c r="G35" s="3">
        <f t="shared" si="12"/>
        <v>0.63922117206788742</v>
      </c>
      <c r="H35" s="4" t="str">
        <f>IF(G35&lt;=0.25,"YES","NO")</f>
        <v>NO</v>
      </c>
      <c r="I35" s="4">
        <f>IF(H35="YES",1,0)</f>
        <v>0</v>
      </c>
      <c r="J35" s="10">
        <f>ABS(E35-F35)</f>
        <v>788.15970515970514</v>
      </c>
      <c r="K35" t="s">
        <v>26</v>
      </c>
      <c r="L35" s="6">
        <f>MEDIAN(J33:J39)</f>
        <v>1578.9932659932656</v>
      </c>
    </row>
    <row r="36" spans="1:12" x14ac:dyDescent="0.2">
      <c r="B36">
        <v>34</v>
      </c>
      <c r="C36">
        <v>840</v>
      </c>
      <c r="D36">
        <v>7</v>
      </c>
      <c r="E36">
        <v>3240</v>
      </c>
      <c r="F36">
        <v>8861.0101010101007</v>
      </c>
      <c r="G36" s="3">
        <f t="shared" si="12"/>
        <v>1.7348796608055865</v>
      </c>
      <c r="H36" s="4" t="str">
        <f t="shared" ref="H36:H39" si="13">IF(G36&lt;=0.25,"YES","NO")</f>
        <v>NO</v>
      </c>
      <c r="I36" s="4">
        <f t="shared" ref="I36:I39" si="14">IF(H36="YES",1,0)</f>
        <v>0</v>
      </c>
      <c r="J36" s="10">
        <f t="shared" ref="J36:J39" si="15">ABS(E36-F36)</f>
        <v>5621.0101010101007</v>
      </c>
      <c r="K36" t="s">
        <v>27</v>
      </c>
      <c r="L36" s="3">
        <f>QUARTILE(J33:J39,3)</f>
        <v>6066.272377237724</v>
      </c>
    </row>
    <row r="37" spans="1:12" x14ac:dyDescent="0.2">
      <c r="B37">
        <v>35</v>
      </c>
      <c r="C37">
        <v>1648</v>
      </c>
      <c r="D37">
        <v>6</v>
      </c>
      <c r="E37">
        <v>10000</v>
      </c>
      <c r="F37">
        <v>19338.899692307692</v>
      </c>
      <c r="G37" s="3">
        <f t="shared" si="12"/>
        <v>0.93388996923076917</v>
      </c>
      <c r="H37" s="4" t="str">
        <f t="shared" si="13"/>
        <v>NO</v>
      </c>
      <c r="I37" s="4">
        <f t="shared" si="14"/>
        <v>0</v>
      </c>
      <c r="J37" s="10">
        <f t="shared" si="15"/>
        <v>9338.899692307692</v>
      </c>
      <c r="K37" t="s">
        <v>28</v>
      </c>
      <c r="L37" s="3">
        <f>MAX(J33:J39)</f>
        <v>9338.899692307692</v>
      </c>
    </row>
    <row r="38" spans="1:12" x14ac:dyDescent="0.2">
      <c r="B38">
        <v>36</v>
      </c>
      <c r="C38">
        <v>1035</v>
      </c>
      <c r="D38">
        <v>7</v>
      </c>
      <c r="E38">
        <v>6800</v>
      </c>
      <c r="F38">
        <v>13311.534653465347</v>
      </c>
      <c r="G38" s="3">
        <f t="shared" si="12"/>
        <v>0.95757862550960993</v>
      </c>
      <c r="H38" s="4" t="str">
        <f t="shared" si="13"/>
        <v>NO</v>
      </c>
      <c r="I38" s="4">
        <f t="shared" si="14"/>
        <v>0</v>
      </c>
      <c r="J38" s="10">
        <f t="shared" si="15"/>
        <v>6511.5346534653472</v>
      </c>
    </row>
    <row r="39" spans="1:12" x14ac:dyDescent="0.2">
      <c r="B39">
        <v>37</v>
      </c>
      <c r="C39">
        <v>548</v>
      </c>
      <c r="D39">
        <v>1</v>
      </c>
      <c r="E39">
        <v>3850</v>
      </c>
      <c r="F39">
        <v>5035.8251121076237</v>
      </c>
      <c r="G39" s="3">
        <f t="shared" si="12"/>
        <v>0.30800652262535683</v>
      </c>
      <c r="H39" s="4" t="str">
        <f t="shared" si="13"/>
        <v>NO</v>
      </c>
      <c r="I39" s="4">
        <f t="shared" si="14"/>
        <v>0</v>
      </c>
      <c r="J39" s="10">
        <f t="shared" si="15"/>
        <v>1185.8251121076237</v>
      </c>
    </row>
    <row r="40" spans="1:12" x14ac:dyDescent="0.2">
      <c r="F40" t="s">
        <v>21</v>
      </c>
      <c r="G40" s="3">
        <f>AVERAGE(G33:G39)</f>
        <v>0.83601558695297862</v>
      </c>
      <c r="H40" t="s">
        <v>20</v>
      </c>
      <c r="I40" s="5">
        <f>AVERAGE(I33:I39)</f>
        <v>0</v>
      </c>
    </row>
    <row r="41" spans="1:12" x14ac:dyDescent="0.2">
      <c r="F41" t="s">
        <v>22</v>
      </c>
      <c r="G41" s="3">
        <f>MEDIAN(G33:G39)</f>
        <v>0.74454828660436112</v>
      </c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1980.4159663865546</v>
      </c>
      <c r="G43" s="13">
        <f t="shared" ref="G43:G49" si="16">ABS(E43-F43)/E43</f>
        <v>0.80037815126050416</v>
      </c>
      <c r="H43" s="14" t="str">
        <f>IF(G43&lt;=0.25,"YES","NO")</f>
        <v>NO</v>
      </c>
      <c r="I43" s="14">
        <f>IF(H43="YES",1,0)</f>
        <v>0</v>
      </c>
      <c r="J43" s="17">
        <f>ABS(E43-F43)</f>
        <v>880.4159663865546</v>
      </c>
      <c r="K43" s="11" t="s">
        <v>4</v>
      </c>
      <c r="L43" s="13">
        <f>MIN(J43:J49)</f>
        <v>319.42436974789916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2869.2327698309491</v>
      </c>
      <c r="G44" s="13">
        <f t="shared" si="16"/>
        <v>0.48561621193421495</v>
      </c>
      <c r="H44" s="14" t="str">
        <f>IF(G44&lt;=0.25,"YES","NO")</f>
        <v>NO</v>
      </c>
      <c r="I44" s="14">
        <f>IF(H44="YES",1,0)</f>
        <v>0</v>
      </c>
      <c r="J44" s="17">
        <f>ABS(E44-F44)</f>
        <v>2708.7672301690509</v>
      </c>
      <c r="K44" s="11" t="s">
        <v>25</v>
      </c>
      <c r="L44" s="13">
        <f>QUARTILE(J43:J49,1)</f>
        <v>739.28991596638662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461.83613445378148</v>
      </c>
      <c r="G45" s="13">
        <f t="shared" si="16"/>
        <v>0.56430553353416846</v>
      </c>
      <c r="H45" s="14" t="str">
        <f>IF(G45&lt;=0.25,"YES","NO")</f>
        <v>NO</v>
      </c>
      <c r="I45" s="14">
        <f>IF(H45="YES",1,0)</f>
        <v>0</v>
      </c>
      <c r="J45" s="17">
        <f>ABS(E45-F45)</f>
        <v>598.16386554621852</v>
      </c>
      <c r="K45" s="11" t="s">
        <v>26</v>
      </c>
      <c r="L45" s="15">
        <f>MEDIAN(J43:J49)</f>
        <v>1171.9044038668098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3779.2977893368006</v>
      </c>
      <c r="G46" s="13">
        <f t="shared" si="16"/>
        <v>0.28408831420026509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1499.7022106631994</v>
      </c>
      <c r="K46" s="11" t="s">
        <v>27</v>
      </c>
      <c r="L46" s="13">
        <f>QUARTILE(J43:J49,3)</f>
        <v>2104.2347204161251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6945.0955961331902</v>
      </c>
      <c r="G47" s="13">
        <f t="shared" si="16"/>
        <v>0.14437654353416407</v>
      </c>
      <c r="H47" s="14" t="str">
        <f t="shared" si="17"/>
        <v>YES</v>
      </c>
      <c r="I47" s="14">
        <f t="shared" si="18"/>
        <v>1</v>
      </c>
      <c r="J47" s="17">
        <f t="shared" si="19"/>
        <v>1171.9044038668098</v>
      </c>
      <c r="K47" s="11" t="s">
        <v>28</v>
      </c>
      <c r="L47" s="13">
        <f>MAX(J43:J49)</f>
        <v>9961.141164856861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18671.141164856861</v>
      </c>
      <c r="G48" s="13">
        <f t="shared" si="16"/>
        <v>1.1436442209938991</v>
      </c>
      <c r="H48" s="14" t="str">
        <f t="shared" si="17"/>
        <v>NO</v>
      </c>
      <c r="I48" s="14">
        <f t="shared" si="18"/>
        <v>0</v>
      </c>
      <c r="J48" s="17">
        <f t="shared" si="19"/>
        <v>9961.141164856861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476.57563025210084</v>
      </c>
      <c r="G49" s="13">
        <f t="shared" si="16"/>
        <v>0.40128689666821504</v>
      </c>
      <c r="H49" s="14" t="str">
        <f t="shared" si="17"/>
        <v>NO</v>
      </c>
      <c r="I49" s="14">
        <f t="shared" si="18"/>
        <v>0</v>
      </c>
      <c r="J49" s="17">
        <f t="shared" si="19"/>
        <v>319.42436974789916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0.54624226744649018</v>
      </c>
      <c r="H50" s="11" t="s">
        <v>20</v>
      </c>
      <c r="I50" s="16">
        <f>AVERAGE(I43:I49)</f>
        <v>0.14285714285714285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0.48561621193421495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20787.621212121212</v>
      </c>
      <c r="G54" s="13">
        <f t="shared" ref="G54:G58" si="20">ABS(E54-F54)/E54</f>
        <v>2.5049100003576483</v>
      </c>
      <c r="H54" s="14" t="str">
        <f>IF(G54&lt;=0.25,"YES","NO")</f>
        <v>NO</v>
      </c>
      <c r="I54" s="14">
        <f>IF(H54="YES",1,0)</f>
        <v>0</v>
      </c>
      <c r="J54" s="13">
        <f>ABS(E54-F54)</f>
        <v>14856.621212121212</v>
      </c>
      <c r="K54" s="11" t="s">
        <v>4</v>
      </c>
      <c r="L54" s="13">
        <f>MIN(J54:J60)</f>
        <v>35.816143497757821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8349.7444633730829</v>
      </c>
      <c r="G55" s="13">
        <f t="shared" si="20"/>
        <v>0.87382057077492881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3893.7444633730829</v>
      </c>
      <c r="K55" s="11" t="s">
        <v>25</v>
      </c>
      <c r="L55" s="13">
        <f>QUARTILE(J54:J60,1)</f>
        <v>1049.6576527674242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3123.2113442113441</v>
      </c>
      <c r="G56" s="13">
        <f t="shared" si="20"/>
        <v>0.13244129327462664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476.78865578865589</v>
      </c>
      <c r="K56" s="11" t="s">
        <v>26</v>
      </c>
      <c r="L56" s="15">
        <f>MEDIAN(J54:J60)</f>
        <v>2267.2584269662921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8465.914821124361</v>
      </c>
      <c r="G57" s="13">
        <f t="shared" si="20"/>
        <v>0.85778249311484767</v>
      </c>
      <c r="H57" s="14" t="str">
        <f t="shared" si="21"/>
        <v>NO</v>
      </c>
      <c r="I57" s="14">
        <f t="shared" si="23"/>
        <v>0</v>
      </c>
      <c r="J57" s="13">
        <f t="shared" si="22"/>
        <v>3908.914821124361</v>
      </c>
      <c r="K57" s="11" t="s">
        <v>27</v>
      </c>
      <c r="L57" s="13">
        <f>QUARTILE(J54:J60,3)</f>
        <v>3901.3296422487219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7129.4733502538074</v>
      </c>
      <c r="G58" s="13">
        <f t="shared" si="20"/>
        <v>0.1853892424298666</v>
      </c>
      <c r="H58" s="14" t="str">
        <f t="shared" si="21"/>
        <v>YES</v>
      </c>
      <c r="I58" s="14">
        <f t="shared" si="23"/>
        <v>1</v>
      </c>
      <c r="J58" s="13">
        <f t="shared" si="22"/>
        <v>1622.5266497461926</v>
      </c>
      <c r="K58" s="11" t="s">
        <v>28</v>
      </c>
      <c r="L58" s="13">
        <f>MAX(J54:J60)</f>
        <v>14856.621212121212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1172.7415730337079</v>
      </c>
      <c r="G59" s="13">
        <f>ABS(E59-F59)/E59</f>
        <v>0.65908675202508493</v>
      </c>
      <c r="H59" s="14" t="str">
        <f t="shared" si="21"/>
        <v>NO</v>
      </c>
      <c r="I59" s="14">
        <f t="shared" si="23"/>
        <v>0</v>
      </c>
      <c r="J59" s="13">
        <f t="shared" si="22"/>
        <v>2267.2584269662921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2016.8161434977578</v>
      </c>
      <c r="G60" s="13">
        <f>ABS(E60-F60)/E60</f>
        <v>1.8079830135162959E-2</v>
      </c>
      <c r="H60" s="14" t="str">
        <f t="shared" si="21"/>
        <v>YES</v>
      </c>
      <c r="I60" s="14">
        <f t="shared" si="23"/>
        <v>1</v>
      </c>
      <c r="J60" s="13">
        <f t="shared" si="22"/>
        <v>35.816143497757821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0.7473585974445951</v>
      </c>
      <c r="H61" s="11" t="s">
        <v>20</v>
      </c>
      <c r="I61" s="16">
        <f>AVERAGE(I54:I60)</f>
        <v>0.42857142857142855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0.65908675202508493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8671.7666214382625</v>
      </c>
      <c r="G64" s="13">
        <f t="shared" ref="G64:G68" si="24">ABS(E64-F64)/E64</f>
        <v>4.9669411349231501E-2</v>
      </c>
      <c r="H64" s="14" t="str">
        <f>IF(G64&lt;=0.25,"YES","NO")</f>
        <v>YES</v>
      </c>
      <c r="I64" s="14">
        <f>IF(H64="YES",1,0)</f>
        <v>1</v>
      </c>
      <c r="J64" s="13">
        <f>ABS(E64-F64)</f>
        <v>453.23337856173748</v>
      </c>
      <c r="K64" s="11" t="s">
        <v>4</v>
      </c>
      <c r="L64" s="13">
        <f>MIN(J64:J70)</f>
        <v>342.43965517241395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32004.327248140635</v>
      </c>
      <c r="G65" s="13">
        <f t="shared" si="24"/>
        <v>0.23521139514244055</v>
      </c>
      <c r="H65" s="14" t="str">
        <f t="shared" ref="H65:H70" si="25">IF(G65&lt;=0.25,"YES","NO")</f>
        <v>YES</v>
      </c>
      <c r="I65" s="14">
        <f>IF(H65="YES",1,0)</f>
        <v>1</v>
      </c>
      <c r="J65" s="13">
        <f t="shared" ref="J65:J70" si="26">ABS(E65-F65)</f>
        <v>6094.3272481406348</v>
      </c>
      <c r="K65" s="11" t="s">
        <v>25</v>
      </c>
      <c r="L65" s="13">
        <f>QUARTILE(J64:J70,1)</f>
        <v>743.83651686707549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10056.086868686869</v>
      </c>
      <c r="G66" s="13">
        <f t="shared" si="24"/>
        <v>0.33191025320974826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4995.9131313131311</v>
      </c>
      <c r="K66" s="11" t="s">
        <v>26</v>
      </c>
      <c r="L66" s="15">
        <f>MEDIAN(J64:J70)</f>
        <v>1402.4029850746265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2832.4396551724135</v>
      </c>
      <c r="G67" s="13">
        <f t="shared" si="24"/>
        <v>0.57532795059644803</v>
      </c>
      <c r="H67" s="14" t="str">
        <f t="shared" si="25"/>
        <v>NO</v>
      </c>
      <c r="I67" s="14">
        <f t="shared" si="27"/>
        <v>0</v>
      </c>
      <c r="J67" s="13">
        <f t="shared" si="26"/>
        <v>1034.4396551724135</v>
      </c>
      <c r="K67" s="11" t="s">
        <v>27</v>
      </c>
      <c r="L67" s="13">
        <f>QUARTILE(J64:J70,3)</f>
        <v>3251.2385499907691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4280.4360313315929</v>
      </c>
      <c r="G68" s="13">
        <f t="shared" si="24"/>
        <v>0.26033591993578836</v>
      </c>
      <c r="H68" s="14" t="str">
        <f t="shared" si="25"/>
        <v>NO</v>
      </c>
      <c r="I68" s="14">
        <f t="shared" si="27"/>
        <v>0</v>
      </c>
      <c r="J68" s="13">
        <f t="shared" si="26"/>
        <v>1506.5639686684071</v>
      </c>
      <c r="K68" s="11" t="s">
        <v>28</v>
      </c>
      <c r="L68" s="13">
        <f>MAX(J64:J70)</f>
        <v>6094.3272481406348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9620.5970149253735</v>
      </c>
      <c r="G69" s="13">
        <f>ABS(E69-F69)/E69</f>
        <v>0.1272251642088929</v>
      </c>
      <c r="H69" s="14" t="str">
        <f t="shared" si="25"/>
        <v>YES</v>
      </c>
      <c r="I69" s="14">
        <f t="shared" si="27"/>
        <v>1</v>
      </c>
      <c r="J69" s="13">
        <f t="shared" si="26"/>
        <v>1402.4029850746265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1412.5603448275861</v>
      </c>
      <c r="G70" s="13">
        <f>ABS(E70-F70)/E70</f>
        <v>0.1951223106395521</v>
      </c>
      <c r="H70" s="14" t="str">
        <f t="shared" si="25"/>
        <v>YES</v>
      </c>
      <c r="I70" s="14">
        <f t="shared" si="27"/>
        <v>1</v>
      </c>
      <c r="J70" s="13">
        <f t="shared" si="26"/>
        <v>342.43965517241395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0.25354320072601449</v>
      </c>
      <c r="H71" s="11" t="s">
        <v>20</v>
      </c>
      <c r="I71" s="16">
        <f>AVERAGE(I64:I70)</f>
        <v>0.5714285714285714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0.23521139514244055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0.51571468853903324</v>
      </c>
      <c r="H74" s="1" t="s">
        <v>84</v>
      </c>
      <c r="I74" s="1">
        <f>AVERAGE(I43:I49,I54:I60,I64:I70)</f>
        <v>0.38095238095238093</v>
      </c>
    </row>
    <row r="75" spans="1:12" x14ac:dyDescent="0.2">
      <c r="E75" s="1"/>
      <c r="F75" s="1" t="s">
        <v>22</v>
      </c>
      <c r="G75" s="18">
        <f>MEDIAN(G43:G49,G54:G60,G64:G70)</f>
        <v>0.33191025320974826</v>
      </c>
      <c r="H75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41" zoomScale="139" zoomScaleNormal="139" workbookViewId="0">
      <selection activeCell="F48" sqref="F48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562.29440368324697</v>
      </c>
      <c r="S3" s="3">
        <f>L44</f>
        <v>650.24098778359507</v>
      </c>
      <c r="T3" s="3">
        <f>L55</f>
        <v>722.20255082825236</v>
      </c>
      <c r="U3" s="3">
        <f>L65</f>
        <v>1031.2952169430775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833.71727214092869</v>
      </c>
      <c r="S4" s="3">
        <f>L45-L44</f>
        <v>534.24586480604626</v>
      </c>
      <c r="T4" s="3">
        <f>L56-L55</f>
        <v>1435.9299877411731</v>
      </c>
      <c r="U4" s="3">
        <f>L66-L65</f>
        <v>1140.6394500073372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3938.7494182265882</v>
      </c>
      <c r="S5" s="3">
        <f>L46-L45</f>
        <v>623.80941550444822</v>
      </c>
      <c r="T5" s="3">
        <f>L57-L56</f>
        <v>286.82561161578042</v>
      </c>
      <c r="U5" s="3">
        <f>L67-L66</f>
        <v>2856.7627045864074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2799.0384291641294</v>
      </c>
      <c r="S6" s="3">
        <f>L47-L46</f>
        <v>7214.725231251583</v>
      </c>
      <c r="T6" s="3">
        <f>L58-L57</f>
        <v>7211.3267240389032</v>
      </c>
      <c r="U6" s="3">
        <f>L68-L67</f>
        <v>5607.1382734858853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143.47753273876253</v>
      </c>
      <c r="S7" s="3">
        <f>L44-L43</f>
        <v>320.66144232904958</v>
      </c>
      <c r="T7" s="3">
        <f>L55-L54</f>
        <v>516.51404628597413</v>
      </c>
      <c r="U7" s="3">
        <f>L65-L64</f>
        <v>778.64691574932181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4353.0116758241757</v>
      </c>
      <c r="G33" s="13">
        <f t="shared" ref="G33:G39" si="12">ABS(E33-F33)/E33</f>
        <v>0.47210404999126671</v>
      </c>
      <c r="H33" s="14" t="str">
        <f>IF(G33&lt;=0.25,"YES","NO")</f>
        <v>NO</v>
      </c>
      <c r="I33" s="14">
        <f>IF(H33="YES",1,0)</f>
        <v>0</v>
      </c>
      <c r="J33" s="17">
        <f>ABS(E33-F33)</f>
        <v>1396.0116758241757</v>
      </c>
      <c r="K33" s="11" t="s">
        <v>4</v>
      </c>
      <c r="L33" s="13">
        <f>MIN(J33:J39)</f>
        <v>418.81687094448444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1381.8168709444844</v>
      </c>
      <c r="G34" s="13">
        <f t="shared" si="12"/>
        <v>0.43490848488523826</v>
      </c>
      <c r="H34" s="14" t="str">
        <f>IF(G34&lt;=0.25,"YES","NO")</f>
        <v>NO</v>
      </c>
      <c r="I34" s="14">
        <f>IF(H34="YES",1,0)</f>
        <v>0</v>
      </c>
      <c r="J34" s="17">
        <f>ABS(E34-F34)</f>
        <v>418.81687094448444</v>
      </c>
      <c r="K34" s="11" t="s">
        <v>25</v>
      </c>
      <c r="L34" s="13">
        <f>QUARTILE(J33:J39,1)</f>
        <v>562.29440368324697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531.38923654568202</v>
      </c>
      <c r="G35" s="13">
        <f t="shared" si="12"/>
        <v>0.56902738317462931</v>
      </c>
      <c r="H35" s="14" t="str">
        <f>IF(G35&lt;=0.25,"YES","NO")</f>
        <v>NO</v>
      </c>
      <c r="I35" s="14">
        <f>IF(H35="YES",1,0)</f>
        <v>0</v>
      </c>
      <c r="J35" s="17">
        <f>ABS(E35-F35)</f>
        <v>701.61076345431798</v>
      </c>
      <c r="K35" s="11" t="s">
        <v>26</v>
      </c>
      <c r="L35" s="15">
        <f>MEDIAN(J33:J39)</f>
        <v>1396.0116758241757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7550.4226918798659</v>
      </c>
      <c r="G36" s="13">
        <f t="shared" si="12"/>
        <v>1.3303773740369957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4310.4226918798659</v>
      </c>
      <c r="K36" s="11" t="s">
        <v>27</v>
      </c>
      <c r="L36" s="13">
        <f>QUARTILE(J33:J39,3)</f>
        <v>5334.7610940507639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18133.799523214893</v>
      </c>
      <c r="G37" s="13">
        <f t="shared" si="12"/>
        <v>0.8133799523214893</v>
      </c>
      <c r="H37" s="14" t="str">
        <f t="shared" si="13"/>
        <v>NO</v>
      </c>
      <c r="I37" s="14">
        <f t="shared" si="14"/>
        <v>0</v>
      </c>
      <c r="J37" s="17">
        <f t="shared" si="15"/>
        <v>8133.7995232148933</v>
      </c>
      <c r="K37" s="11" t="s">
        <v>28</v>
      </c>
      <c r="L37" s="13">
        <f>MAX(J33:J39)</f>
        <v>8133.7995232148933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13159.099496221663</v>
      </c>
      <c r="G38" s="13">
        <f t="shared" si="12"/>
        <v>0.93516169062083276</v>
      </c>
      <c r="H38" s="14" t="str">
        <f t="shared" si="13"/>
        <v>NO</v>
      </c>
      <c r="I38" s="14">
        <f t="shared" si="14"/>
        <v>0</v>
      </c>
      <c r="J38" s="17">
        <f t="shared" si="15"/>
        <v>6359.0994962216628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4272.978043912176</v>
      </c>
      <c r="G39" s="13">
        <f t="shared" si="12"/>
        <v>0.10986442699017558</v>
      </c>
      <c r="H39" s="14" t="str">
        <f t="shared" si="13"/>
        <v>YES</v>
      </c>
      <c r="I39" s="14">
        <f t="shared" si="14"/>
        <v>1</v>
      </c>
      <c r="J39" s="17">
        <f t="shared" si="15"/>
        <v>422.97804391217596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0.66640333743151825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0.56902738317462931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1876.0640000000001</v>
      </c>
      <c r="G43" s="13">
        <f t="shared" ref="G43:G49" si="16">ABS(E43-F43)/E43</f>
        <v>0.70551272727272729</v>
      </c>
      <c r="H43" s="14" t="str">
        <f>IF(G43&lt;=0.25,"YES","NO")</f>
        <v>NO</v>
      </c>
      <c r="I43" s="14">
        <f>IF(H43="YES",1,0)</f>
        <v>0</v>
      </c>
      <c r="J43" s="17">
        <f>ABS(E43-F43)</f>
        <v>776.06400000000008</v>
      </c>
      <c r="K43" s="11" t="s">
        <v>4</v>
      </c>
      <c r="L43" s="13">
        <f>MIN(J43:J49)</f>
        <v>329.5795454545455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3294.3374999999996</v>
      </c>
      <c r="G44" s="13">
        <f t="shared" si="16"/>
        <v>0.40940525277877382</v>
      </c>
      <c r="H44" s="14" t="str">
        <f>IF(G44&lt;=0.25,"YES","NO")</f>
        <v>NO</v>
      </c>
      <c r="I44" s="14">
        <f>IF(H44="YES",1,0)</f>
        <v>0</v>
      </c>
      <c r="J44" s="17">
        <f>ABS(E44-F44)</f>
        <v>2283.6625000000004</v>
      </c>
      <c r="K44" s="11" t="s">
        <v>25</v>
      </c>
      <c r="L44" s="13">
        <f>QUARTILE(J43:J49,1)</f>
        <v>650.24098778359507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535.58202443280982</v>
      </c>
      <c r="G45" s="13">
        <f t="shared" si="16"/>
        <v>0.49473393921433034</v>
      </c>
      <c r="H45" s="14" t="str">
        <f>IF(G45&lt;=0.25,"YES","NO")</f>
        <v>NO</v>
      </c>
      <c r="I45" s="14">
        <f>IF(H45="YES",1,0)</f>
        <v>0</v>
      </c>
      <c r="J45" s="17">
        <f>ABS(E45-F45)</f>
        <v>524.41797556719018</v>
      </c>
      <c r="K45" s="11" t="s">
        <v>26</v>
      </c>
      <c r="L45" s="15">
        <f>MEDIAN(J43:J49)</f>
        <v>1184.4868525896413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4094.5131474103587</v>
      </c>
      <c r="G46" s="13">
        <f t="shared" si="16"/>
        <v>0.22437712684024272</v>
      </c>
      <c r="H46" s="14" t="str">
        <f t="shared" ref="H46:H49" si="17">IF(G46&lt;=0.25,"YES","NO")</f>
        <v>YES</v>
      </c>
      <c r="I46" s="14">
        <f t="shared" ref="I46:I49" si="18">IF(H46="YES",1,0)</f>
        <v>1</v>
      </c>
      <c r="J46" s="17">
        <f t="shared" ref="J46:J49" si="19">ABS(E46-F46)</f>
        <v>1184.4868525896413</v>
      </c>
      <c r="K46" s="11" t="s">
        <v>27</v>
      </c>
      <c r="L46" s="13">
        <f>QUARTILE(J43:J49,3)</f>
        <v>1808.2962680940896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6784.0699638118213</v>
      </c>
      <c r="G47" s="13">
        <f t="shared" si="16"/>
        <v>0.16421461576791657</v>
      </c>
      <c r="H47" s="14" t="str">
        <f t="shared" si="17"/>
        <v>YES</v>
      </c>
      <c r="I47" s="14">
        <f t="shared" si="18"/>
        <v>1</v>
      </c>
      <c r="J47" s="17">
        <f t="shared" si="19"/>
        <v>1332.9300361881787</v>
      </c>
      <c r="K47" s="11" t="s">
        <v>28</v>
      </c>
      <c r="L47" s="13">
        <f>MAX(J43:J49)</f>
        <v>9023.0214993456721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17733.021499345672</v>
      </c>
      <c r="G48" s="13">
        <f t="shared" si="16"/>
        <v>1.0359381744369314</v>
      </c>
      <c r="H48" s="14" t="str">
        <f t="shared" si="17"/>
        <v>NO</v>
      </c>
      <c r="I48" s="14">
        <f t="shared" si="18"/>
        <v>0</v>
      </c>
      <c r="J48" s="17">
        <f t="shared" si="19"/>
        <v>9023.0214993456721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466.4204545454545</v>
      </c>
      <c r="G49" s="13">
        <f t="shared" si="16"/>
        <v>0.41404465509365013</v>
      </c>
      <c r="H49" s="14" t="str">
        <f t="shared" si="17"/>
        <v>NO</v>
      </c>
      <c r="I49" s="14">
        <f t="shared" si="18"/>
        <v>0</v>
      </c>
      <c r="J49" s="17">
        <f t="shared" si="19"/>
        <v>329.5795454545455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0.49260378448636744</v>
      </c>
      <c r="H50" s="11" t="s">
        <v>20</v>
      </c>
      <c r="I50" s="16">
        <f>AVERAGE(I43:I49)</f>
        <v>0.2857142857142857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0.41404465509365013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15587.284874224109</v>
      </c>
      <c r="G54" s="13">
        <f t="shared" ref="G54:G58" si="20">ABS(E54-F54)/E54</f>
        <v>1.6281040084680676</v>
      </c>
      <c r="H54" s="14" t="str">
        <f>IF(G54&lt;=0.25,"YES","NO")</f>
        <v>NO</v>
      </c>
      <c r="I54" s="14">
        <f>IF(H54="YES",1,0)</f>
        <v>0</v>
      </c>
      <c r="J54" s="13">
        <f>ABS(E54-F54)</f>
        <v>9656.2848742241094</v>
      </c>
      <c r="K54" s="11" t="s">
        <v>4</v>
      </c>
      <c r="L54" s="13">
        <f>MIN(J54:J60)</f>
        <v>205.68850454227822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5684.5205163669898</v>
      </c>
      <c r="G55" s="13">
        <f t="shared" si="20"/>
        <v>0.27570029541449503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1228.5205163669898</v>
      </c>
      <c r="K55" s="11" t="s">
        <v>25</v>
      </c>
      <c r="L55" s="13">
        <f>QUARTILE(J54:J60,1)</f>
        <v>722.20255082825236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3394.3114954577218</v>
      </c>
      <c r="G56" s="13">
        <f t="shared" si="20"/>
        <v>5.7135695706188393E-2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205.68850454227822</v>
      </c>
      <c r="K56" s="11" t="s">
        <v>26</v>
      </c>
      <c r="L56" s="15">
        <f>MEDIAN(J54:J60)</f>
        <v>2158.1325385694254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7038.4701986754962</v>
      </c>
      <c r="G57" s="13">
        <f t="shared" si="20"/>
        <v>0.54454031131786185</v>
      </c>
      <c r="H57" s="14" t="str">
        <f t="shared" si="21"/>
        <v>NO</v>
      </c>
      <c r="I57" s="14">
        <f t="shared" si="23"/>
        <v>0</v>
      </c>
      <c r="J57" s="13">
        <f t="shared" si="22"/>
        <v>2481.4701986754962</v>
      </c>
      <c r="K57" s="11" t="s">
        <v>27</v>
      </c>
      <c r="L57" s="13">
        <f>QUARTILE(J54:J60,3)</f>
        <v>2444.9581501852058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6593.8674614305746</v>
      </c>
      <c r="G58" s="13">
        <f t="shared" si="20"/>
        <v>0.24658735586944988</v>
      </c>
      <c r="H58" s="14" t="str">
        <f t="shared" si="21"/>
        <v>YES</v>
      </c>
      <c r="I58" s="14">
        <f t="shared" si="23"/>
        <v>1</v>
      </c>
      <c r="J58" s="13">
        <f t="shared" si="22"/>
        <v>2158.1325385694254</v>
      </c>
      <c r="K58" s="11" t="s">
        <v>28</v>
      </c>
      <c r="L58" s="13">
        <f>MAX(J54:J60)</f>
        <v>9656.2848742241094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1031.5538983050847</v>
      </c>
      <c r="G59" s="13">
        <f>ABS(E59-F59)/E59</f>
        <v>0.70012968072526605</v>
      </c>
      <c r="H59" s="14" t="str">
        <f t="shared" si="21"/>
        <v>NO</v>
      </c>
      <c r="I59" s="14">
        <f t="shared" si="23"/>
        <v>0</v>
      </c>
      <c r="J59" s="13">
        <f t="shared" si="22"/>
        <v>2408.4461016949153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1765.1154147104851</v>
      </c>
      <c r="G60" s="13">
        <f>ABS(E60-F60)/E60</f>
        <v>0.10897757965144619</v>
      </c>
      <c r="H60" s="14" t="str">
        <f t="shared" si="21"/>
        <v>YES</v>
      </c>
      <c r="I60" s="14">
        <f t="shared" si="23"/>
        <v>1</v>
      </c>
      <c r="J60" s="13">
        <f t="shared" si="22"/>
        <v>215.88458528951492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0.50873927530753926</v>
      </c>
      <c r="H61" s="11" t="s">
        <v>20</v>
      </c>
      <c r="I61" s="16">
        <f>AVERAGE(I54:I60)</f>
        <v>0.42857142857142855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0.27570029541449503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6953.0653330495852</v>
      </c>
      <c r="G64" s="13">
        <f t="shared" ref="G64:G68" si="24">ABS(E64-F64)/E64</f>
        <v>0.23802023747401807</v>
      </c>
      <c r="H64" s="14" t="str">
        <f>IF(G64&lt;=0.25,"YES","NO")</f>
        <v>YES</v>
      </c>
      <c r="I64" s="14">
        <f>IF(H64="YES",1,0)</f>
        <v>1</v>
      </c>
      <c r="J64" s="13">
        <f>ABS(E64-F64)</f>
        <v>2171.9346669504148</v>
      </c>
      <c r="K64" s="11" t="s">
        <v>4</v>
      </c>
      <c r="L64" s="13">
        <f>MIN(J64:J70)</f>
        <v>252.64830119375574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36545.835645022707</v>
      </c>
      <c r="G65" s="13">
        <f t="shared" si="24"/>
        <v>0.41049153396459698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10635.835645022707</v>
      </c>
      <c r="K65" s="11" t="s">
        <v>25</v>
      </c>
      <c r="L65" s="13">
        <f>QUARTILE(J64:J70,1)</f>
        <v>1031.2952169430775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8360.9223300970862</v>
      </c>
      <c r="G66" s="13">
        <f t="shared" si="24"/>
        <v>0.44453080453779659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6691.0776699029138</v>
      </c>
      <c r="K66" s="11" t="s">
        <v>26</v>
      </c>
      <c r="L66" s="15">
        <f>MEDIAN(J64:J70)</f>
        <v>2171.9346669504148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3030.3979316546761</v>
      </c>
      <c r="G67" s="13">
        <f t="shared" si="24"/>
        <v>0.68542710325621581</v>
      </c>
      <c r="H67" s="14" t="str">
        <f t="shared" si="25"/>
        <v>NO</v>
      </c>
      <c r="I67" s="14">
        <f t="shared" si="27"/>
        <v>0</v>
      </c>
      <c r="J67" s="13">
        <f t="shared" si="26"/>
        <v>1232.3979316546761</v>
      </c>
      <c r="K67" s="11" t="s">
        <v>27</v>
      </c>
      <c r="L67" s="13">
        <f>QUARTILE(J64:J70,3)</f>
        <v>5028.6973715368222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4956.807497768521</v>
      </c>
      <c r="G68" s="13">
        <f t="shared" si="24"/>
        <v>0.14345818251796769</v>
      </c>
      <c r="H68" s="14" t="str">
        <f t="shared" si="25"/>
        <v>YES</v>
      </c>
      <c r="I68" s="14">
        <f t="shared" si="27"/>
        <v>1</v>
      </c>
      <c r="J68" s="13">
        <f t="shared" si="26"/>
        <v>830.19250223147901</v>
      </c>
      <c r="K68" s="11" t="s">
        <v>28</v>
      </c>
      <c r="L68" s="13">
        <f>MAX(J64:J70)</f>
        <v>10635.835645022707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7656.6829268292686</v>
      </c>
      <c r="G69" s="13">
        <f>ABS(E69-F69)/E69</f>
        <v>0.30539028151780201</v>
      </c>
      <c r="H69" s="14" t="str">
        <f t="shared" si="25"/>
        <v>NO</v>
      </c>
      <c r="I69" s="14">
        <f t="shared" si="27"/>
        <v>0</v>
      </c>
      <c r="J69" s="13">
        <f t="shared" si="26"/>
        <v>3366.3170731707314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1502.3516988062443</v>
      </c>
      <c r="G70" s="13">
        <f>ABS(E70-F70)/E70</f>
        <v>0.143959145979348</v>
      </c>
      <c r="H70" s="14" t="str">
        <f t="shared" si="25"/>
        <v>YES</v>
      </c>
      <c r="I70" s="14">
        <f t="shared" si="27"/>
        <v>1</v>
      </c>
      <c r="J70" s="13">
        <f t="shared" si="26"/>
        <v>252.64830119375574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0.33875389846396359</v>
      </c>
      <c r="H71" s="11" t="s">
        <v>20</v>
      </c>
      <c r="I71" s="16">
        <f>AVERAGE(I64:I70)</f>
        <v>0.42857142857142855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0.30539028151780201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0.44669898608595676</v>
      </c>
      <c r="H74" s="1" t="s">
        <v>84</v>
      </c>
      <c r="I74" s="1">
        <f>AVERAGE(I43:I49,I54:I60,I64:I70)</f>
        <v>0.38095238095238093</v>
      </c>
    </row>
    <row r="75" spans="1:12" x14ac:dyDescent="0.2">
      <c r="E75" s="1"/>
      <c r="F75" s="1" t="s">
        <v>22</v>
      </c>
      <c r="G75" s="18">
        <f>MEDIAN(G43:G49,G54:G60,G64:G70)</f>
        <v>0.40940525277877382</v>
      </c>
      <c r="H75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40" zoomScale="139" zoomScaleNormal="139" workbookViewId="0">
      <selection activeCell="F49" sqref="F49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630.89502500281401</v>
      </c>
      <c r="S3" s="3">
        <f>L44</f>
        <v>655.02718354675471</v>
      </c>
      <c r="T3" s="3">
        <f>L55</f>
        <v>1309.2272109658531</v>
      </c>
      <c r="U3" s="3">
        <f>L65</f>
        <v>1338.2945205339022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719.38136500524411</v>
      </c>
      <c r="S4" s="3">
        <f>L45-L44</f>
        <v>188.58490222322575</v>
      </c>
      <c r="T4" s="3">
        <f>L56-L55</f>
        <v>833.34611351988065</v>
      </c>
      <c r="U4" s="3">
        <f>L66-L65</f>
        <v>1692.8665085275559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4921.0733511387452</v>
      </c>
      <c r="S5" s="3">
        <f>L46-L45</f>
        <v>1193.6077085744926</v>
      </c>
      <c r="T5" s="3">
        <f>L57-L56</f>
        <v>808.74437546758963</v>
      </c>
      <c r="U5" s="3">
        <f>L67-L66</f>
        <v>2301.0403286781393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4043.5319099334938</v>
      </c>
      <c r="S6" s="3">
        <f>L47-L46</f>
        <v>4254.3738056555267</v>
      </c>
      <c r="T6" s="3">
        <f>L58-L57</f>
        <v>8556.3858682077007</v>
      </c>
      <c r="U6" s="3">
        <f>L68-L67</f>
        <v>5030.6438319622994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145.49502500281415</v>
      </c>
      <c r="S7" s="3">
        <f>L44-L43</f>
        <v>295.58840803655067</v>
      </c>
      <c r="T7" s="3">
        <f>L55-L54</f>
        <v>1082.5425351308827</v>
      </c>
      <c r="U7" s="3">
        <f>L65-L64</f>
        <v>1052.5229973550943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4307.2763900080581</v>
      </c>
      <c r="G33" s="13">
        <f t="shared" ref="G33:G39" si="12">ABS(E33-F33)/E33</f>
        <v>0.45663726412176464</v>
      </c>
      <c r="H33" s="14" t="str">
        <f>IF(G33&lt;=0.25,"YES","NO")</f>
        <v>NO</v>
      </c>
      <c r="I33" s="14">
        <f>IF(H33="YES",1,0)</f>
        <v>0</v>
      </c>
      <c r="J33" s="17">
        <f>ABS(E33-F33)</f>
        <v>1350.2763900080581</v>
      </c>
      <c r="K33" s="11" t="s">
        <v>4</v>
      </c>
      <c r="L33" s="13">
        <f>MIN(J33:J39)</f>
        <v>485.39999999999986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1448.3999999999999</v>
      </c>
      <c r="G34" s="13">
        <f t="shared" si="12"/>
        <v>0.50404984423676003</v>
      </c>
      <c r="H34" s="14" t="str">
        <f>IF(G34&lt;=0.25,"YES","NO")</f>
        <v>NO</v>
      </c>
      <c r="I34" s="14">
        <f>IF(H34="YES",1,0)</f>
        <v>0</v>
      </c>
      <c r="J34" s="17">
        <f>ABS(E34-F34)</f>
        <v>485.39999999999986</v>
      </c>
      <c r="K34" s="11" t="s">
        <v>25</v>
      </c>
      <c r="L34" s="13">
        <f>QUARTILE(J33:J39,1)</f>
        <v>630.89502500281401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506.57858136300416</v>
      </c>
      <c r="G35" s="13">
        <f t="shared" si="12"/>
        <v>0.58914956904865845</v>
      </c>
      <c r="H35" s="14" t="str">
        <f>IF(G35&lt;=0.25,"YES","NO")</f>
        <v>NO</v>
      </c>
      <c r="I35" s="14">
        <f>IF(H35="YES",1,0)</f>
        <v>0</v>
      </c>
      <c r="J35" s="17">
        <f>ABS(E35-F35)</f>
        <v>726.4214186369959</v>
      </c>
      <c r="K35" s="11" t="s">
        <v>26</v>
      </c>
      <c r="L35" s="15">
        <f>MEDIAN(J33:J39)</f>
        <v>1350.2763900080581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8414.2143432715548</v>
      </c>
      <c r="G36" s="13">
        <f t="shared" si="12"/>
        <v>1.5969797355776403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5174.2143432715548</v>
      </c>
      <c r="K36" s="11" t="s">
        <v>27</v>
      </c>
      <c r="L36" s="13">
        <f>QUARTILE(J33:J39,3)</f>
        <v>6271.3497411468034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20314.881651080297</v>
      </c>
      <c r="G37" s="13">
        <f t="shared" si="12"/>
        <v>1.0314881651080297</v>
      </c>
      <c r="H37" s="14" t="str">
        <f t="shared" si="13"/>
        <v>NO</v>
      </c>
      <c r="I37" s="14">
        <f t="shared" si="14"/>
        <v>0</v>
      </c>
      <c r="J37" s="17">
        <f t="shared" si="15"/>
        <v>10314.881651080297</v>
      </c>
      <c r="K37" s="11" t="s">
        <v>28</v>
      </c>
      <c r="L37" s="13">
        <f>MAX(J33:J39)</f>
        <v>10314.881651080297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14168.485139022052</v>
      </c>
      <c r="G38" s="13">
        <f t="shared" si="12"/>
        <v>1.083600755738537</v>
      </c>
      <c r="H38" s="14" t="str">
        <f t="shared" si="13"/>
        <v>NO</v>
      </c>
      <c r="I38" s="14">
        <f t="shared" si="14"/>
        <v>0</v>
      </c>
      <c r="J38" s="17">
        <f t="shared" si="15"/>
        <v>7368.485139022052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4385.3686313686321</v>
      </c>
      <c r="G39" s="13">
        <f t="shared" si="12"/>
        <v>0.13905678736847588</v>
      </c>
      <c r="H39" s="14" t="str">
        <f t="shared" si="13"/>
        <v>YES</v>
      </c>
      <c r="I39" s="14">
        <f t="shared" si="14"/>
        <v>1</v>
      </c>
      <c r="J39" s="17">
        <f t="shared" si="15"/>
        <v>535.36863136863212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0.77156601731426666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0.58914956904865845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1943.6120857699805</v>
      </c>
      <c r="G43" s="13">
        <f t="shared" ref="G43:G49" si="16">ABS(E43-F43)/E43</f>
        <v>0.76692007797270956</v>
      </c>
      <c r="H43" s="14" t="str">
        <f>IF(G43&lt;=0.25,"YES","NO")</f>
        <v>NO</v>
      </c>
      <c r="I43" s="14">
        <f>IF(H43="YES",1,0)</f>
        <v>0</v>
      </c>
      <c r="J43" s="17">
        <f>ABS(E43-F43)</f>
        <v>843.61208576998047</v>
      </c>
      <c r="K43" s="11" t="s">
        <v>4</v>
      </c>
      <c r="L43" s="13">
        <f>MIN(J43:J49)</f>
        <v>359.43877551020404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2927.0745501285346</v>
      </c>
      <c r="G44" s="13">
        <f t="shared" si="16"/>
        <v>0.47524658477437531</v>
      </c>
      <c r="H44" s="14" t="str">
        <f>IF(G44&lt;=0.25,"YES","NO")</f>
        <v>NO</v>
      </c>
      <c r="I44" s="14">
        <f>IF(H44="YES",1,0)</f>
        <v>0</v>
      </c>
      <c r="J44" s="17">
        <f>ABS(E44-F44)</f>
        <v>2650.9254498714654</v>
      </c>
      <c r="K44" s="11" t="s">
        <v>25</v>
      </c>
      <c r="L44" s="13">
        <f>QUARTILE(J43:J49,1)</f>
        <v>655.02718354675471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453.25341130604289</v>
      </c>
      <c r="G45" s="13">
        <f t="shared" si="16"/>
        <v>0.57240244216411051</v>
      </c>
      <c r="H45" s="14" t="str">
        <f>IF(G45&lt;=0.25,"YES","NO")</f>
        <v>NO</v>
      </c>
      <c r="I45" s="14">
        <f>IF(H45="YES",1,0)</f>
        <v>0</v>
      </c>
      <c r="J45" s="17">
        <f>ABS(E45-F45)</f>
        <v>606.74658869395716</v>
      </c>
      <c r="K45" s="11" t="s">
        <v>26</v>
      </c>
      <c r="L45" s="15">
        <f>MEDIAN(J43:J49)</f>
        <v>843.61208576998047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3855.4858611825193</v>
      </c>
      <c r="G46" s="13">
        <f t="shared" si="16"/>
        <v>0.26965602174985426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1423.5141388174807</v>
      </c>
      <c r="K46" s="11" t="s">
        <v>27</v>
      </c>
      <c r="L46" s="13">
        <f>QUARTILE(J43:J49,3)</f>
        <v>2037.219794344473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7413.6922216004477</v>
      </c>
      <c r="G47" s="13">
        <f t="shared" si="16"/>
        <v>8.6646270592528302E-2</v>
      </c>
      <c r="H47" s="14" t="str">
        <f t="shared" si="17"/>
        <v>YES</v>
      </c>
      <c r="I47" s="14">
        <f t="shared" si="18"/>
        <v>1</v>
      </c>
      <c r="J47" s="17">
        <f t="shared" si="19"/>
        <v>703.30777839955226</v>
      </c>
      <c r="K47" s="11" t="s">
        <v>28</v>
      </c>
      <c r="L47" s="13">
        <f>MAX(J43:J49)</f>
        <v>6291.5936000000002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15001.5936</v>
      </c>
      <c r="G48" s="13">
        <f t="shared" si="16"/>
        <v>0.72234140068886343</v>
      </c>
      <c r="H48" s="14" t="str">
        <f t="shared" si="17"/>
        <v>NO</v>
      </c>
      <c r="I48" s="14">
        <f t="shared" si="18"/>
        <v>0</v>
      </c>
      <c r="J48" s="17">
        <f t="shared" si="19"/>
        <v>6291.5936000000002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436.56122448979596</v>
      </c>
      <c r="G49" s="13">
        <f t="shared" si="16"/>
        <v>0.45155625064095983</v>
      </c>
      <c r="H49" s="14" t="str">
        <f t="shared" si="17"/>
        <v>NO</v>
      </c>
      <c r="I49" s="14">
        <f t="shared" si="18"/>
        <v>0</v>
      </c>
      <c r="J49" s="17">
        <f t="shared" si="19"/>
        <v>359.43877551020404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0.47782414979762883</v>
      </c>
      <c r="H50" s="11" t="s">
        <v>20</v>
      </c>
      <c r="I50" s="16">
        <f>AVERAGE(I43:I49)</f>
        <v>0.14285714285714285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0.47524658477437531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17438.703568161025</v>
      </c>
      <c r="G54" s="13">
        <f t="shared" ref="G54:G58" si="20">ABS(E54-F54)/E54</f>
        <v>1.9402636263970705</v>
      </c>
      <c r="H54" s="14" t="str">
        <f>IF(G54&lt;=0.25,"YES","NO")</f>
        <v>NO</v>
      </c>
      <c r="I54" s="14">
        <f>IF(H54="YES",1,0)</f>
        <v>0</v>
      </c>
      <c r="J54" s="13">
        <f>ABS(E54-F54)</f>
        <v>11507.703568161025</v>
      </c>
      <c r="K54" s="11" t="s">
        <v>4</v>
      </c>
      <c r="L54" s="13">
        <f>MIN(J54:J60)</f>
        <v>226.68467583497045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6598.5733244857338</v>
      </c>
      <c r="G55" s="13">
        <f t="shared" si="20"/>
        <v>0.48082884301744477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2142.5733244857338</v>
      </c>
      <c r="K55" s="11" t="s">
        <v>25</v>
      </c>
      <c r="L55" s="13">
        <f>QUARTILE(J54:J60,1)</f>
        <v>1309.2272109658531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3114.9251401120896</v>
      </c>
      <c r="G56" s="13">
        <f t="shared" si="20"/>
        <v>0.13474301663553068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485.07485988791041</v>
      </c>
      <c r="K56" s="11" t="s">
        <v>26</v>
      </c>
      <c r="L56" s="15">
        <f>MEDIAN(J54:J60)</f>
        <v>2142.5733244857338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6690.3795620437959</v>
      </c>
      <c r="G57" s="13">
        <f t="shared" si="20"/>
        <v>0.46815439149523719</v>
      </c>
      <c r="H57" s="14" t="str">
        <f t="shared" si="21"/>
        <v>NO</v>
      </c>
      <c r="I57" s="14">
        <f t="shared" si="23"/>
        <v>0</v>
      </c>
      <c r="J57" s="13">
        <f t="shared" si="22"/>
        <v>2133.3795620437959</v>
      </c>
      <c r="K57" s="11" t="s">
        <v>27</v>
      </c>
      <c r="L57" s="13">
        <f>QUARTILE(J54:J60,3)</f>
        <v>2951.3176999533234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5174.9372093023258</v>
      </c>
      <c r="G58" s="13">
        <f t="shared" si="20"/>
        <v>0.40871375579269587</v>
      </c>
      <c r="H58" s="14" t="str">
        <f t="shared" si="21"/>
        <v>NO</v>
      </c>
      <c r="I58" s="14">
        <f t="shared" si="23"/>
        <v>0</v>
      </c>
      <c r="J58" s="13">
        <f t="shared" si="22"/>
        <v>3577.0627906976742</v>
      </c>
      <c r="K58" s="11" t="s">
        <v>28</v>
      </c>
      <c r="L58" s="13">
        <f>MAX(J54:J60)</f>
        <v>11507.703568161025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1114.4273907910272</v>
      </c>
      <c r="G59" s="13">
        <f>ABS(E59-F59)/E59</f>
        <v>0.6760385491886548</v>
      </c>
      <c r="H59" s="14" t="str">
        <f t="shared" si="21"/>
        <v>NO</v>
      </c>
      <c r="I59" s="14">
        <f t="shared" si="23"/>
        <v>0</v>
      </c>
      <c r="J59" s="13">
        <f t="shared" si="22"/>
        <v>2325.5726092089726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1754.3153241650296</v>
      </c>
      <c r="G60" s="13">
        <f>ABS(E60-F60)/E60</f>
        <v>0.11442941738262012</v>
      </c>
      <c r="H60" s="14" t="str">
        <f t="shared" si="21"/>
        <v>YES</v>
      </c>
      <c r="I60" s="14">
        <f t="shared" si="23"/>
        <v>1</v>
      </c>
      <c r="J60" s="13">
        <f t="shared" si="22"/>
        <v>226.68467583497045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0.60331022855846483</v>
      </c>
      <c r="H61" s="11" t="s">
        <v>20</v>
      </c>
      <c r="I61" s="16">
        <f>AVERAGE(I54:I60)</f>
        <v>0.2857142857142857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0.46815439149523719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6093.8389709385419</v>
      </c>
      <c r="G64" s="13">
        <f t="shared" ref="G64:G68" si="24">ABS(E64-F64)/E64</f>
        <v>0.33218203058207757</v>
      </c>
      <c r="H64" s="14" t="str">
        <f>IF(G64&lt;=0.25,"YES","NO")</f>
        <v>NO</v>
      </c>
      <c r="I64" s="14">
        <f>IF(H64="YES",1,0)</f>
        <v>0</v>
      </c>
      <c r="J64" s="13">
        <f>ABS(E64-F64)</f>
        <v>3031.1610290614581</v>
      </c>
      <c r="K64" s="11" t="s">
        <v>4</v>
      </c>
      <c r="L64" s="13">
        <f>MIN(J64:J70)</f>
        <v>285.77152317880791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36272.845189701897</v>
      </c>
      <c r="G65" s="13">
        <f t="shared" si="24"/>
        <v>0.39995542993832101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10362.845189701897</v>
      </c>
      <c r="K65" s="11" t="s">
        <v>25</v>
      </c>
      <c r="L65" s="13">
        <f>QUARTILE(J64:J70,1)</f>
        <v>1338.2945205339022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8296.9240763296802</v>
      </c>
      <c r="G66" s="13">
        <f t="shared" si="24"/>
        <v>0.44878261517873502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6755.0759236703198</v>
      </c>
      <c r="K66" s="11" t="s">
        <v>26</v>
      </c>
      <c r="L66" s="15">
        <f>MEDIAN(J64:J70)</f>
        <v>3031.1610290614581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2946.0695364238413</v>
      </c>
      <c r="G67" s="13">
        <f t="shared" si="24"/>
        <v>0.63852588232694174</v>
      </c>
      <c r="H67" s="14" t="str">
        <f t="shared" si="25"/>
        <v>NO</v>
      </c>
      <c r="I67" s="14">
        <f t="shared" si="27"/>
        <v>0</v>
      </c>
      <c r="J67" s="13">
        <f t="shared" si="26"/>
        <v>1148.0695364238413</v>
      </c>
      <c r="K67" s="11" t="s">
        <v>27</v>
      </c>
      <c r="L67" s="13">
        <f>QUARTILE(J64:J70,3)</f>
        <v>5332.2013577395974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4258.480495356037</v>
      </c>
      <c r="G68" s="13">
        <f t="shared" si="24"/>
        <v>0.26412986083358614</v>
      </c>
      <c r="H68" s="14" t="str">
        <f t="shared" si="25"/>
        <v>NO</v>
      </c>
      <c r="I68" s="14">
        <f t="shared" si="27"/>
        <v>0</v>
      </c>
      <c r="J68" s="13">
        <f t="shared" si="26"/>
        <v>1528.519504643963</v>
      </c>
      <c r="K68" s="11" t="s">
        <v>28</v>
      </c>
      <c r="L68" s="13">
        <f>MAX(J64:J70)</f>
        <v>10362.845189701897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7113.6732081911259</v>
      </c>
      <c r="G69" s="13">
        <f>ABS(E69-F69)/E69</f>
        <v>0.35465180003709279</v>
      </c>
      <c r="H69" s="14" t="str">
        <f t="shared" si="25"/>
        <v>NO</v>
      </c>
      <c r="I69" s="14">
        <f t="shared" si="27"/>
        <v>0</v>
      </c>
      <c r="J69" s="13">
        <f t="shared" si="26"/>
        <v>3909.3267918088741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1469.2284768211921</v>
      </c>
      <c r="G70" s="13">
        <f>ABS(E70-F70)/E70</f>
        <v>0.1628327767400615</v>
      </c>
      <c r="H70" s="14" t="str">
        <f t="shared" si="25"/>
        <v>YES</v>
      </c>
      <c r="I70" s="14">
        <f t="shared" si="27"/>
        <v>1</v>
      </c>
      <c r="J70" s="13">
        <f t="shared" si="26"/>
        <v>285.77152317880791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0.37158005651954512</v>
      </c>
      <c r="H71" s="11" t="s">
        <v>20</v>
      </c>
      <c r="I71" s="16">
        <f>AVERAGE(I64:I70)</f>
        <v>0.14285714285714285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0.35465180003709279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0.48423814495854633</v>
      </c>
      <c r="H74" s="1" t="s">
        <v>84</v>
      </c>
      <c r="I74" s="1">
        <f>AVERAGE(I43:I49,I54:I60,I64:I70)</f>
        <v>0.19047619047619047</v>
      </c>
    </row>
    <row r="75" spans="1:12" x14ac:dyDescent="0.2">
      <c r="E75" s="1"/>
      <c r="F75" s="1" t="s">
        <v>22</v>
      </c>
      <c r="G75" s="18">
        <f>MEDIAN(G43:G49,G54:G60,G64:G70)</f>
        <v>0.44878261517873502</v>
      </c>
      <c r="H7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9" zoomScale="139" zoomScaleNormal="139" workbookViewId="0">
      <selection activeCell="F48" sqref="F48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528.19039230797466</v>
      </c>
      <c r="S3" s="3">
        <f>L44</f>
        <v>596.78047580299312</v>
      </c>
      <c r="T3" s="3">
        <f>L55</f>
        <v>466.63445777154163</v>
      </c>
      <c r="U3" s="3">
        <f>L65</f>
        <v>737.31286426203724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901.78746526234295</v>
      </c>
      <c r="S4" s="3">
        <f>L45-L44</f>
        <v>419.33767720741912</v>
      </c>
      <c r="T4" s="3">
        <f>L56-L55</f>
        <v>275.3167962023191</v>
      </c>
      <c r="U4" s="3">
        <f>L66-L65</f>
        <v>740.96175112257833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3373.967021755464</v>
      </c>
      <c r="S5" s="3">
        <f>L46-L45</f>
        <v>828.90765565026072</v>
      </c>
      <c r="T5" s="3">
        <f>L57-L56</f>
        <v>1852.6047874491064</v>
      </c>
      <c r="U5" s="3">
        <f>L67-L66</f>
        <v>3330.8943279769128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2144.9324857758311</v>
      </c>
      <c r="S6" s="3">
        <f>L47-L46</f>
        <v>9574.8260691912074</v>
      </c>
      <c r="T6" s="3">
        <f>L58-L57</f>
        <v>6033.4764789022356</v>
      </c>
      <c r="U6" s="3">
        <f>L68-L67</f>
        <v>5981.7904406615744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180.01486039308043</v>
      </c>
      <c r="S7" s="3">
        <f>L44-L43</f>
        <v>289.57252473265669</v>
      </c>
      <c r="T7" s="3">
        <f>L55-L54</f>
        <v>455.98473675480216</v>
      </c>
      <c r="U7" s="3">
        <f>L65-L64</f>
        <v>716.1044579573088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4386.9778575703176</v>
      </c>
      <c r="G33" s="13">
        <f t="shared" ref="G33:G39" si="12">ABS(E33-F33)/E33</f>
        <v>0.48359075332104079</v>
      </c>
      <c r="H33" s="14" t="str">
        <f>IF(G33&lt;=0.25,"YES","NO")</f>
        <v>NO</v>
      </c>
      <c r="I33" s="14">
        <f>IF(H33="YES",1,0)</f>
        <v>0</v>
      </c>
      <c r="J33" s="17">
        <f>ABS(E33-F33)</f>
        <v>1429.9778575703176</v>
      </c>
      <c r="K33" s="11" t="s">
        <v>4</v>
      </c>
      <c r="L33" s="13">
        <f>MIN(J33:J39)</f>
        <v>348.17553191489424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1338.0645161290324</v>
      </c>
      <c r="G34" s="13">
        <f t="shared" si="12"/>
        <v>0.38947509463035557</v>
      </c>
      <c r="H34" s="14" t="str">
        <f>IF(G34&lt;=0.25,"YES","NO")</f>
        <v>NO</v>
      </c>
      <c r="I34" s="14">
        <f>IF(H34="YES",1,0)</f>
        <v>0</v>
      </c>
      <c r="J34" s="17">
        <f>ABS(E34-F34)</f>
        <v>375.06451612903243</v>
      </c>
      <c r="K34" s="11" t="s">
        <v>25</v>
      </c>
      <c r="L34" s="13">
        <f>QUARTILE(J33:J39,1)</f>
        <v>528.19039230797466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551.68373151308299</v>
      </c>
      <c r="G35" s="13">
        <f t="shared" si="12"/>
        <v>0.55256793875662369</v>
      </c>
      <c r="H35" s="14" t="str">
        <f>IF(G35&lt;=0.25,"YES","NO")</f>
        <v>NO</v>
      </c>
      <c r="I35" s="14">
        <f>IF(H35="YES",1,0)</f>
        <v>0</v>
      </c>
      <c r="J35" s="17">
        <f>ABS(E35-F35)</f>
        <v>681.31626848691701</v>
      </c>
      <c r="K35" s="11" t="s">
        <v>26</v>
      </c>
      <c r="L35" s="15">
        <f>MEDIAN(J33:J39)</f>
        <v>1429.9778575703176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7095.23566878981</v>
      </c>
      <c r="G36" s="13">
        <f t="shared" si="12"/>
        <v>1.1898875520956205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3855.23566878981</v>
      </c>
      <c r="K36" s="11" t="s">
        <v>27</v>
      </c>
      <c r="L36" s="13">
        <f>QUARTILE(J33:J39,3)</f>
        <v>4803.9448793257816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16948.877365101613</v>
      </c>
      <c r="G37" s="13">
        <f t="shared" si="12"/>
        <v>0.69488773651016122</v>
      </c>
      <c r="H37" s="14" t="str">
        <f t="shared" si="13"/>
        <v>NO</v>
      </c>
      <c r="I37" s="14">
        <f t="shared" si="14"/>
        <v>0</v>
      </c>
      <c r="J37" s="17">
        <f t="shared" si="15"/>
        <v>6948.8773651016127</v>
      </c>
      <c r="K37" s="11" t="s">
        <v>28</v>
      </c>
      <c r="L37" s="13">
        <f>MAX(J33:J39)</f>
        <v>6948.8773651016127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12552.654089861753</v>
      </c>
      <c r="G38" s="13">
        <f t="shared" si="12"/>
        <v>0.84597854262672845</v>
      </c>
      <c r="H38" s="14" t="str">
        <f t="shared" si="13"/>
        <v>NO</v>
      </c>
      <c r="I38" s="14">
        <f t="shared" si="14"/>
        <v>0</v>
      </c>
      <c r="J38" s="17">
        <f t="shared" si="15"/>
        <v>5752.6540898617532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4198.1755319148942</v>
      </c>
      <c r="G39" s="13">
        <f t="shared" si="12"/>
        <v>9.0435203094777719E-2</v>
      </c>
      <c r="H39" s="14" t="str">
        <f t="shared" si="13"/>
        <v>YES</v>
      </c>
      <c r="I39" s="14">
        <f t="shared" si="14"/>
        <v>1</v>
      </c>
      <c r="J39" s="17">
        <f t="shared" si="15"/>
        <v>348.17553191489424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0.60668897443361547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0.55256793875662369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1835.8642691415314</v>
      </c>
      <c r="G43" s="13">
        <f t="shared" ref="G43:G49" si="16">ABS(E43-F43)/E43</f>
        <v>0.66896751740139215</v>
      </c>
      <c r="H43" s="14" t="str">
        <f>IF(G43&lt;=0.25,"YES","NO")</f>
        <v>NO</v>
      </c>
      <c r="I43" s="14">
        <f>IF(H43="YES",1,0)</f>
        <v>0</v>
      </c>
      <c r="J43" s="17">
        <f>ABS(E43-F43)</f>
        <v>735.86426914153139</v>
      </c>
      <c r="K43" s="11" t="s">
        <v>4</v>
      </c>
      <c r="L43" s="13">
        <f>MIN(J43:J49)</f>
        <v>307.20795107033643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3573.9173189823873</v>
      </c>
      <c r="G44" s="13">
        <f t="shared" si="16"/>
        <v>0.35928337773711233</v>
      </c>
      <c r="H44" s="14" t="str">
        <f>IF(G44&lt;=0.25,"YES","NO")</f>
        <v>NO</v>
      </c>
      <c r="I44" s="14">
        <f>IF(H44="YES",1,0)</f>
        <v>0</v>
      </c>
      <c r="J44" s="17">
        <f>ABS(E44-F44)</f>
        <v>2004.0826810176127</v>
      </c>
      <c r="K44" s="11" t="s">
        <v>25</v>
      </c>
      <c r="L44" s="13">
        <f>QUARTILE(J43:J49,1)</f>
        <v>596.78047580299312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602.30331753554503</v>
      </c>
      <c r="G45" s="13">
        <f t="shared" si="16"/>
        <v>0.43178932307967449</v>
      </c>
      <c r="H45" s="14" t="str">
        <f>IF(G45&lt;=0.25,"YES","NO")</f>
        <v>NO</v>
      </c>
      <c r="I45" s="14">
        <f>IF(H45="YES",1,0)</f>
        <v>0</v>
      </c>
      <c r="J45" s="17">
        <f>ABS(E45-F45)</f>
        <v>457.69668246445497</v>
      </c>
      <c r="K45" s="11" t="s">
        <v>26</v>
      </c>
      <c r="L45" s="15">
        <f>MEDIAN(J43:J49)</f>
        <v>1016.1181530104122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4262.8818469895878</v>
      </c>
      <c r="G46" s="13">
        <f t="shared" si="16"/>
        <v>0.19248307501617962</v>
      </c>
      <c r="H46" s="14" t="str">
        <f t="shared" ref="H46:H49" si="17">IF(G46&lt;=0.25,"YES","NO")</f>
        <v>YES</v>
      </c>
      <c r="I46" s="14">
        <f t="shared" ref="I46:I49" si="18">IF(H46="YES",1,0)</f>
        <v>1</v>
      </c>
      <c r="J46" s="17">
        <f t="shared" ref="J46:J49" si="19">ABS(E46-F46)</f>
        <v>1016.1181530104122</v>
      </c>
      <c r="K46" s="11" t="s">
        <v>27</v>
      </c>
      <c r="L46" s="13">
        <f>QUARTILE(J43:J49,3)</f>
        <v>1845.025808660673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6431.0310636962668</v>
      </c>
      <c r="G47" s="13">
        <f t="shared" si="16"/>
        <v>0.20770838195191982</v>
      </c>
      <c r="H47" s="14" t="str">
        <f t="shared" si="17"/>
        <v>YES</v>
      </c>
      <c r="I47" s="14">
        <f t="shared" si="18"/>
        <v>1</v>
      </c>
      <c r="J47" s="17">
        <f t="shared" si="19"/>
        <v>1685.9689363037332</v>
      </c>
      <c r="K47" s="11" t="s">
        <v>28</v>
      </c>
      <c r="L47" s="13">
        <f>MAX(J43:J49)</f>
        <v>11419.851877851881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20129.851877851881</v>
      </c>
      <c r="G48" s="13">
        <f t="shared" si="16"/>
        <v>1.3111196185823055</v>
      </c>
      <c r="H48" s="14" t="str">
        <f t="shared" si="17"/>
        <v>NO</v>
      </c>
      <c r="I48" s="14">
        <f t="shared" si="18"/>
        <v>0</v>
      </c>
      <c r="J48" s="17">
        <f t="shared" si="19"/>
        <v>11419.851877851881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488.79204892966357</v>
      </c>
      <c r="G49" s="13">
        <f t="shared" si="16"/>
        <v>0.38593963702303574</v>
      </c>
      <c r="H49" s="14" t="str">
        <f t="shared" si="17"/>
        <v>NO</v>
      </c>
      <c r="I49" s="14">
        <f t="shared" si="18"/>
        <v>0</v>
      </c>
      <c r="J49" s="17">
        <f t="shared" si="19"/>
        <v>307.20795107033643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0.50818441868451714</v>
      </c>
      <c r="H50" s="11" t="s">
        <v>20</v>
      </c>
      <c r="I50" s="16">
        <f>AVERAGE(I43:I49)</f>
        <v>0.2857142857142857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0.38593963702303574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14559.032520325203</v>
      </c>
      <c r="G54" s="13">
        <f t="shared" ref="G54:G58" si="20">ABS(E54-F54)/E54</f>
        <v>1.4547348710715231</v>
      </c>
      <c r="H54" s="14" t="str">
        <f>IF(G54&lt;=0.25,"YES","NO")</f>
        <v>NO</v>
      </c>
      <c r="I54" s="14">
        <f>IF(H54="YES",1,0)</f>
        <v>0</v>
      </c>
      <c r="J54" s="13">
        <f>ABS(E54-F54)</f>
        <v>8628.0325203252032</v>
      </c>
      <c r="K54" s="11" t="s">
        <v>4</v>
      </c>
      <c r="L54" s="13">
        <f>MIN(J54:J60)</f>
        <v>10.649721016739477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5197.9512539738607</v>
      </c>
      <c r="G55" s="13">
        <f t="shared" si="20"/>
        <v>0.16650611624188974</v>
      </c>
      <c r="H55" s="14" t="str">
        <f t="shared" ref="H55:H60" si="21">IF(G55&lt;=0.25,"YES","NO")</f>
        <v>YES</v>
      </c>
      <c r="I55" s="14">
        <f>IF(H55="YES",1,0)</f>
        <v>1</v>
      </c>
      <c r="J55" s="13">
        <f t="shared" ref="J55:J60" si="22">ABS(E55-F55)</f>
        <v>741.95125397386073</v>
      </c>
      <c r="K55" s="11" t="s">
        <v>25</v>
      </c>
      <c r="L55" s="13">
        <f>QUARTILE(J54:J60,1)</f>
        <v>466.63445777154163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3610.6497210167395</v>
      </c>
      <c r="G56" s="13">
        <f t="shared" si="20"/>
        <v>2.958255837983188E-3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10.649721016739477</v>
      </c>
      <c r="K56" s="11" t="s">
        <v>26</v>
      </c>
      <c r="L56" s="15">
        <f>MEDIAN(J54:J60)</f>
        <v>741.95125397386073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7286.2607463391605</v>
      </c>
      <c r="G57" s="13">
        <f t="shared" si="20"/>
        <v>0.59891611725678306</v>
      </c>
      <c r="H57" s="14" t="str">
        <f t="shared" si="21"/>
        <v>NO</v>
      </c>
      <c r="I57" s="14">
        <f t="shared" si="23"/>
        <v>0</v>
      </c>
      <c r="J57" s="13">
        <f t="shared" si="22"/>
        <v>2729.2607463391605</v>
      </c>
      <c r="K57" s="11" t="s">
        <v>27</v>
      </c>
      <c r="L57" s="13">
        <f>QUARTILE(J54:J60,3)</f>
        <v>2594.5560414229672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8027.4671052631584</v>
      </c>
      <c r="G58" s="13">
        <f t="shared" si="20"/>
        <v>8.2784837150004759E-2</v>
      </c>
      <c r="H58" s="14" t="str">
        <f t="shared" si="21"/>
        <v>YES</v>
      </c>
      <c r="I58" s="14">
        <f t="shared" si="23"/>
        <v>1</v>
      </c>
      <c r="J58" s="13">
        <f t="shared" si="22"/>
        <v>724.53289473684163</v>
      </c>
      <c r="K58" s="11" t="s">
        <v>28</v>
      </c>
      <c r="L58" s="13">
        <f>MAX(J54:J60)</f>
        <v>8628.0325203252032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980.14866349322597</v>
      </c>
      <c r="G59" s="13">
        <f>ABS(E59-F59)/E59</f>
        <v>0.71507306293801565</v>
      </c>
      <c r="H59" s="14" t="str">
        <f t="shared" si="21"/>
        <v>NO</v>
      </c>
      <c r="I59" s="14">
        <f t="shared" si="23"/>
        <v>0</v>
      </c>
      <c r="J59" s="13">
        <f t="shared" si="22"/>
        <v>2459.8513365067738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1772.2639791937584</v>
      </c>
      <c r="G60" s="13">
        <f>ABS(E60-F60)/E60</f>
        <v>0.10536901605564949</v>
      </c>
      <c r="H60" s="14" t="str">
        <f t="shared" si="21"/>
        <v>YES</v>
      </c>
      <c r="I60" s="14">
        <f t="shared" si="23"/>
        <v>1</v>
      </c>
      <c r="J60" s="13">
        <f t="shared" si="22"/>
        <v>208.73602080624164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0.44662032522169265</v>
      </c>
      <c r="H61" s="11" t="s">
        <v>20</v>
      </c>
      <c r="I61" s="16">
        <f>AVERAGE(I54:I60)</f>
        <v>0.5714285714285714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0.16650611624188974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7646.7253846153844</v>
      </c>
      <c r="G64" s="13">
        <f t="shared" ref="G64:G68" si="24">ABS(E64-F64)/E64</f>
        <v>0.16200269757639624</v>
      </c>
      <c r="H64" s="14" t="str">
        <f>IF(G64&lt;=0.25,"YES","NO")</f>
        <v>YES</v>
      </c>
      <c r="I64" s="14">
        <f>IF(H64="YES",1,0)</f>
        <v>1</v>
      </c>
      <c r="J64" s="13">
        <f>ABS(E64-F64)</f>
        <v>1478.2746153846156</v>
      </c>
      <c r="K64" s="11" t="s">
        <v>4</v>
      </c>
      <c r="L64" s="13">
        <f>MIN(J64:J70)</f>
        <v>21.208406304728442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36700.959384023103</v>
      </c>
      <c r="G65" s="13">
        <f t="shared" si="24"/>
        <v>0.41647855592524519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10790.959384023103</v>
      </c>
      <c r="K65" s="11" t="s">
        <v>25</v>
      </c>
      <c r="L65" s="13">
        <f>QUARTILE(J64:J70,1)</f>
        <v>737.31286426203724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8401.1027275044598</v>
      </c>
      <c r="G66" s="13">
        <f t="shared" si="24"/>
        <v>0.44186136543286875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6650.8972724955402</v>
      </c>
      <c r="K66" s="11" t="s">
        <v>26</v>
      </c>
      <c r="L66" s="15">
        <f>MEDIAN(J64:J70)</f>
        <v>1478.2746153846156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3088.3657056145676</v>
      </c>
      <c r="G67" s="13">
        <f t="shared" si="24"/>
        <v>0.71766724450198416</v>
      </c>
      <c r="H67" s="14" t="str">
        <f t="shared" si="25"/>
        <v>NO</v>
      </c>
      <c r="I67" s="14">
        <f t="shared" si="27"/>
        <v>0</v>
      </c>
      <c r="J67" s="13">
        <f t="shared" si="26"/>
        <v>1290.3657056145676</v>
      </c>
      <c r="K67" s="11" t="s">
        <v>27</v>
      </c>
      <c r="L67" s="13">
        <f>QUARTILE(J64:J70,3)</f>
        <v>4809.1689433615284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5602.7399770904931</v>
      </c>
      <c r="G68" s="13">
        <f t="shared" si="24"/>
        <v>3.1840335736911508E-2</v>
      </c>
      <c r="H68" s="14" t="str">
        <f t="shared" si="25"/>
        <v>YES</v>
      </c>
      <c r="I68" s="14">
        <f t="shared" si="27"/>
        <v>1</v>
      </c>
      <c r="J68" s="13">
        <f t="shared" si="26"/>
        <v>184.26002290950692</v>
      </c>
      <c r="K68" s="11" t="s">
        <v>28</v>
      </c>
      <c r="L68" s="13">
        <f>MAX(J64:J70)</f>
        <v>10790.959384023103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8055.5593857724834</v>
      </c>
      <c r="G69" s="13">
        <f>ABS(E69-F69)/E69</f>
        <v>0.26920444654155101</v>
      </c>
      <c r="H69" s="14" t="str">
        <f t="shared" si="25"/>
        <v>NO</v>
      </c>
      <c r="I69" s="14">
        <f t="shared" si="27"/>
        <v>0</v>
      </c>
      <c r="J69" s="13">
        <f t="shared" si="26"/>
        <v>2967.4406142275166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1776.2084063047284</v>
      </c>
      <c r="G70" s="13">
        <f>ABS(E70-F70)/E70</f>
        <v>1.2084561996996264E-2</v>
      </c>
      <c r="H70" s="14" t="str">
        <f t="shared" si="25"/>
        <v>YES</v>
      </c>
      <c r="I70" s="14">
        <f t="shared" si="27"/>
        <v>1</v>
      </c>
      <c r="J70" s="13">
        <f t="shared" si="26"/>
        <v>21.208406304728442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0.29301988681599328</v>
      </c>
      <c r="H71" s="11" t="s">
        <v>20</v>
      </c>
      <c r="I71" s="16">
        <f>AVERAGE(I64:I70)</f>
        <v>0.42857142857142855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0.26920444654155101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0.41594154357406765</v>
      </c>
      <c r="H74" s="1" t="s">
        <v>84</v>
      </c>
      <c r="I74" s="1">
        <f>AVERAGE(I43:I49,I54:I60,I64:I70)</f>
        <v>0.42857142857142855</v>
      </c>
    </row>
    <row r="75" spans="1:12" x14ac:dyDescent="0.2">
      <c r="E75" s="1"/>
      <c r="F75" s="1" t="s">
        <v>22</v>
      </c>
      <c r="G75" s="18">
        <f>MEDIAN(G43:G49,G54:G60,G64:G70)</f>
        <v>0.35928337773711233</v>
      </c>
      <c r="H75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6" zoomScale="139" zoomScaleNormal="139" workbookViewId="0">
      <selection activeCell="P55" sqref="P55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13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670.95578256794761</v>
      </c>
      <c r="S3" s="3">
        <f>L44</f>
        <v>674.96844666849472</v>
      </c>
      <c r="T3" s="3">
        <f>L55</f>
        <v>836.60916419137675</v>
      </c>
      <c r="U3" s="3">
        <f>L65</f>
        <v>1086.667905608555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688.63146499275081</v>
      </c>
      <c r="S4" s="3">
        <f>L45-L44</f>
        <v>410.28007736861412</v>
      </c>
      <c r="T4" s="3">
        <f>L56-L55</f>
        <v>1495.1221684274165</v>
      </c>
      <c r="U4" s="3">
        <f>L66-L65</f>
        <v>1888.5677280175441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4324.879153165999</v>
      </c>
      <c r="S5" s="3">
        <f>L46-L45</f>
        <v>893.90655393631118</v>
      </c>
      <c r="T5" s="3">
        <f>L57-L56</f>
        <v>313.48134410408193</v>
      </c>
      <c r="U5" s="3">
        <f>L67-L66</f>
        <v>2867.6221613895332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3684.6349352133484</v>
      </c>
      <c r="S6" s="3">
        <f>L47-L46</f>
        <v>6760.9023242098274</v>
      </c>
      <c r="T6" s="3">
        <f>L58-L57</f>
        <v>7529.6521665819691</v>
      </c>
      <c r="U6" s="3">
        <f>L68-L67</f>
        <v>4603.4652805886872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197.60013821230336</v>
      </c>
      <c r="S7" s="3">
        <f>L44-L43</f>
        <v>364.390734058524</v>
      </c>
      <c r="T7" s="3">
        <f>L55-L54</f>
        <v>657.16036586326823</v>
      </c>
      <c r="U7" s="3">
        <f>L65-L64</f>
        <v>820.41577146221357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4316.5872475606984</v>
      </c>
      <c r="G33" s="13">
        <f t="shared" ref="G33:G39" si="12">ABS(E33-F33)/E33</f>
        <v>0.45978601540774378</v>
      </c>
      <c r="H33" s="14" t="str">
        <f>IF(G33&lt;=0.25,"YES","NO")</f>
        <v>NO</v>
      </c>
      <c r="I33" s="14">
        <f>IF(H33="YES",1,0)</f>
        <v>0</v>
      </c>
      <c r="J33" s="17">
        <f>ABS(E33-F33)</f>
        <v>1359.5872475606984</v>
      </c>
      <c r="K33" s="11" t="s">
        <v>4</v>
      </c>
      <c r="L33" s="13">
        <f>MIN(J33:J39)</f>
        <v>473.35564435564424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1436.3556443556442</v>
      </c>
      <c r="G34" s="13">
        <f t="shared" si="12"/>
        <v>0.49154272518758491</v>
      </c>
      <c r="H34" s="14" t="str">
        <f>IF(G34&lt;=0.25,"YES","NO")</f>
        <v>NO</v>
      </c>
      <c r="I34" s="14">
        <f>IF(H34="YES",1,0)</f>
        <v>0</v>
      </c>
      <c r="J34" s="17">
        <f>ABS(E34-F34)</f>
        <v>473.35564435564424</v>
      </c>
      <c r="K34" s="11" t="s">
        <v>25</v>
      </c>
      <c r="L34" s="13">
        <f>QUARTILE(J33:J39,1)</f>
        <v>670.95578256794761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526.71752577319592</v>
      </c>
      <c r="G35" s="13">
        <f t="shared" si="12"/>
        <v>0.57281628080032776</v>
      </c>
      <c r="H35" s="14" t="str">
        <f>IF(G35&lt;=0.25,"YES","NO")</f>
        <v>NO</v>
      </c>
      <c r="I35" s="14">
        <f>IF(H35="YES",1,0)</f>
        <v>0</v>
      </c>
      <c r="J35" s="17">
        <f>ABS(E35-F35)</f>
        <v>706.28247422680408</v>
      </c>
      <c r="K35" s="11" t="s">
        <v>26</v>
      </c>
      <c r="L35" s="15">
        <f>MEDIAN(J33:J39)</f>
        <v>1359.5872475606984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7367.1736011477769</v>
      </c>
      <c r="G36" s="13">
        <f t="shared" si="12"/>
        <v>1.2738190126999311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4127.1736011477769</v>
      </c>
      <c r="K36" s="11" t="s">
        <v>27</v>
      </c>
      <c r="L36" s="13">
        <f>QUARTILE(J33:J39,3)</f>
        <v>5684.4664007266974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19369.101335940046</v>
      </c>
      <c r="G37" s="13">
        <f t="shared" si="12"/>
        <v>0.93691013359400455</v>
      </c>
      <c r="H37" s="14" t="str">
        <f t="shared" si="13"/>
        <v>NO</v>
      </c>
      <c r="I37" s="14">
        <f t="shared" si="14"/>
        <v>0</v>
      </c>
      <c r="J37" s="17">
        <f t="shared" si="15"/>
        <v>9369.1013359400458</v>
      </c>
      <c r="K37" s="11" t="s">
        <v>28</v>
      </c>
      <c r="L37" s="13">
        <f>MAX(J33:J39)</f>
        <v>9369.1013359400458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14041.759200305618</v>
      </c>
      <c r="G38" s="13">
        <f t="shared" si="12"/>
        <v>1.0649645882802379</v>
      </c>
      <c r="H38" s="14" t="str">
        <f t="shared" si="13"/>
        <v>NO</v>
      </c>
      <c r="I38" s="14">
        <f t="shared" si="14"/>
        <v>0</v>
      </c>
      <c r="J38" s="17">
        <f t="shared" si="15"/>
        <v>7241.7592003056179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4485.6290909090912</v>
      </c>
      <c r="G39" s="13">
        <f t="shared" si="12"/>
        <v>0.16509846517119253</v>
      </c>
      <c r="H39" s="14" t="str">
        <f t="shared" si="13"/>
        <v>YES</v>
      </c>
      <c r="I39" s="14">
        <f t="shared" si="14"/>
        <v>1</v>
      </c>
      <c r="J39" s="17">
        <f t="shared" si="15"/>
        <v>635.62909090909125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0.70927674587728895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0.57281628080032776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1892.2797504798466</v>
      </c>
      <c r="G43" s="13">
        <f t="shared" ref="G43:G49" si="16">ABS(E43-F43)/E43</f>
        <v>0.72025431861804234</v>
      </c>
      <c r="H43" s="14" t="str">
        <f>IF(G43&lt;=0.25,"YES","NO")</f>
        <v>NO</v>
      </c>
      <c r="I43" s="14">
        <f>IF(H43="YES",1,0)</f>
        <v>0</v>
      </c>
      <c r="J43" s="17">
        <f>ABS(E43-F43)</f>
        <v>792.2797504798466</v>
      </c>
      <c r="K43" s="11" t="s">
        <v>4</v>
      </c>
      <c r="L43" s="13">
        <f>MIN(J43:J49)</f>
        <v>310.57771260997072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3040.5958820450187</v>
      </c>
      <c r="G44" s="13">
        <f t="shared" si="16"/>
        <v>0.45489496557098985</v>
      </c>
      <c r="H44" s="14" t="str">
        <f>IF(G44&lt;=0.25,"YES","NO")</f>
        <v>NO</v>
      </c>
      <c r="I44" s="14">
        <f>IF(H44="YES",1,0)</f>
        <v>0</v>
      </c>
      <c r="J44" s="17">
        <f>ABS(E44-F44)</f>
        <v>2537.4041179549813</v>
      </c>
      <c r="K44" s="11" t="s">
        <v>25</v>
      </c>
      <c r="L44" s="13">
        <f>QUARTILE(J43:J49,1)</f>
        <v>674.96844666849472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502.34285714285716</v>
      </c>
      <c r="G45" s="13">
        <f t="shared" si="16"/>
        <v>0.52609164420485177</v>
      </c>
      <c r="H45" s="14" t="str">
        <f>IF(G45&lt;=0.25,"YES","NO")</f>
        <v>NO</v>
      </c>
      <c r="I45" s="14">
        <f>IF(H45="YES",1,0)</f>
        <v>0</v>
      </c>
      <c r="J45" s="17">
        <f>ABS(E45-F45)</f>
        <v>557.65714285714284</v>
      </c>
      <c r="K45" s="11" t="s">
        <v>26</v>
      </c>
      <c r="L45" s="15">
        <f>MEDIAN(J43:J49)</f>
        <v>1085.2485240371088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3858.0939620081413</v>
      </c>
      <c r="G46" s="13">
        <f t="shared" si="16"/>
        <v>0.2691619696896872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1420.9060379918587</v>
      </c>
      <c r="K46" s="11" t="s">
        <v>27</v>
      </c>
      <c r="L46" s="13">
        <f>QUARTILE(J43:J49,3)</f>
        <v>1979.15507797342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7031.7514759628912</v>
      </c>
      <c r="G47" s="13">
        <f t="shared" si="16"/>
        <v>0.13370069287139447</v>
      </c>
      <c r="H47" s="14" t="str">
        <f t="shared" si="17"/>
        <v>YES</v>
      </c>
      <c r="I47" s="14">
        <f t="shared" si="18"/>
        <v>1</v>
      </c>
      <c r="J47" s="17">
        <f t="shared" si="19"/>
        <v>1085.2485240371088</v>
      </c>
      <c r="K47" s="11" t="s">
        <v>28</v>
      </c>
      <c r="L47" s="13">
        <f>MAX(J43:J49)</f>
        <v>8740.0574021832472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17450.057402183247</v>
      </c>
      <c r="G48" s="13">
        <f t="shared" si="16"/>
        <v>1.0034509072541042</v>
      </c>
      <c r="H48" s="14" t="str">
        <f t="shared" si="17"/>
        <v>NO</v>
      </c>
      <c r="I48" s="14">
        <f t="shared" si="18"/>
        <v>0</v>
      </c>
      <c r="J48" s="17">
        <f t="shared" si="19"/>
        <v>8740.0574021832472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485.42228739002928</v>
      </c>
      <c r="G49" s="13">
        <f t="shared" si="16"/>
        <v>0.3901730057914205</v>
      </c>
      <c r="H49" s="14" t="str">
        <f t="shared" si="17"/>
        <v>NO</v>
      </c>
      <c r="I49" s="14">
        <f t="shared" si="18"/>
        <v>0</v>
      </c>
      <c r="J49" s="17">
        <f t="shared" si="19"/>
        <v>310.57771260997072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0.49967535771435578</v>
      </c>
      <c r="H50" s="11" t="s">
        <v>20</v>
      </c>
      <c r="I50" s="16">
        <f>AVERAGE(I43:I49)</f>
        <v>0.14285714285714285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0.45489496557098985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16105.864843304844</v>
      </c>
      <c r="G54" s="13">
        <f t="shared" ref="G54:G58" si="20">ABS(E54-F54)/E54</f>
        <v>1.715539511600884</v>
      </c>
      <c r="H54" s="14" t="str">
        <f>IF(G54&lt;=0.25,"YES","NO")</f>
        <v>NO</v>
      </c>
      <c r="I54" s="14">
        <f>IF(H54="YES",1,0)</f>
        <v>0</v>
      </c>
      <c r="J54" s="13">
        <f>ABS(E54-F54)</f>
        <v>10174.864843304844</v>
      </c>
      <c r="K54" s="11" t="s">
        <v>4</v>
      </c>
      <c r="L54" s="13">
        <f>MIN(J54:J60)</f>
        <v>179.44879832810852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5941.2041505791512</v>
      </c>
      <c r="G55" s="13">
        <f t="shared" si="20"/>
        <v>0.33330434258957614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1485.2041505791512</v>
      </c>
      <c r="K55" s="11" t="s">
        <v>25</v>
      </c>
      <c r="L55" s="13">
        <f>QUARTILE(J54:J60,1)</f>
        <v>836.60916419137675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3411.9858221963977</v>
      </c>
      <c r="G56" s="13">
        <f t="shared" si="20"/>
        <v>5.2226160501000624E-2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188.01417780360225</v>
      </c>
      <c r="K56" s="11" t="s">
        <v>26</v>
      </c>
      <c r="L56" s="15">
        <f>MEDIAN(J54:J60)</f>
        <v>2331.7313326187932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6888.7313326187932</v>
      </c>
      <c r="G57" s="13">
        <f t="shared" si="20"/>
        <v>0.51168122287004458</v>
      </c>
      <c r="H57" s="14" t="str">
        <f t="shared" si="21"/>
        <v>NO</v>
      </c>
      <c r="I57" s="14">
        <f t="shared" si="23"/>
        <v>0</v>
      </c>
      <c r="J57" s="13">
        <f t="shared" si="22"/>
        <v>2331.7313326187932</v>
      </c>
      <c r="K57" s="11" t="s">
        <v>27</v>
      </c>
      <c r="L57" s="13">
        <f>QUARTILE(J54:J60,3)</f>
        <v>2645.2126767228751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5910.112367491166</v>
      </c>
      <c r="G58" s="13">
        <f t="shared" si="20"/>
        <v>0.32471293790091799</v>
      </c>
      <c r="H58" s="14" t="str">
        <f t="shared" si="21"/>
        <v>NO</v>
      </c>
      <c r="I58" s="14">
        <f t="shared" si="23"/>
        <v>0</v>
      </c>
      <c r="J58" s="13">
        <f t="shared" si="22"/>
        <v>2841.887632508834</v>
      </c>
      <c r="K58" s="11" t="s">
        <v>28</v>
      </c>
      <c r="L58" s="13">
        <f>MAX(J54:J60)</f>
        <v>10174.864843304844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991.46227906308377</v>
      </c>
      <c r="G59" s="13">
        <f>ABS(E59-F59)/E59</f>
        <v>0.71178422120259188</v>
      </c>
      <c r="H59" s="14" t="str">
        <f t="shared" si="21"/>
        <v>NO</v>
      </c>
      <c r="I59" s="14">
        <f t="shared" si="23"/>
        <v>0</v>
      </c>
      <c r="J59" s="13">
        <f t="shared" si="22"/>
        <v>2448.5377209369162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1801.5512016718915</v>
      </c>
      <c r="G60" s="13">
        <f>ABS(E60-F60)/E60</f>
        <v>9.05849562484142E-2</v>
      </c>
      <c r="H60" s="14" t="str">
        <f t="shared" si="21"/>
        <v>YES</v>
      </c>
      <c r="I60" s="14">
        <f t="shared" si="23"/>
        <v>1</v>
      </c>
      <c r="J60" s="13">
        <f t="shared" si="22"/>
        <v>179.44879832810852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0.53426190755906133</v>
      </c>
      <c r="H61" s="11" t="s">
        <v>20</v>
      </c>
      <c r="I61" s="16">
        <f>AVERAGE(I54:I60)</f>
        <v>0.2857142857142857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0.33330434258957614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6149.7643663739009</v>
      </c>
      <c r="G64" s="13">
        <f t="shared" ref="G64:G68" si="24">ABS(E64-F64)/E64</f>
        <v>0.32605322012340815</v>
      </c>
      <c r="H64" s="14" t="str">
        <f>IF(G64&lt;=0.25,"YES","NO")</f>
        <v>NO</v>
      </c>
      <c r="I64" s="14">
        <f>IF(H64="YES",1,0)</f>
        <v>0</v>
      </c>
      <c r="J64" s="13">
        <f>ABS(E64-F64)</f>
        <v>2975.2356336260991</v>
      </c>
      <c r="K64" s="11" t="s">
        <v>4</v>
      </c>
      <c r="L64" s="13">
        <f>MIN(J64:J70)</f>
        <v>266.2521341463414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36356.323075604319</v>
      </c>
      <c r="G65" s="13">
        <f t="shared" si="24"/>
        <v>0.40317727038225859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10446.323075604319</v>
      </c>
      <c r="K65" s="11" t="s">
        <v>25</v>
      </c>
      <c r="L65" s="13">
        <f>QUARTILE(J64:J70,1)</f>
        <v>1086.667905608555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7446.7156330380103</v>
      </c>
      <c r="G66" s="13">
        <f t="shared" si="24"/>
        <v>0.50526736426800356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7605.2843669619897</v>
      </c>
      <c r="K66" s="11" t="s">
        <v>26</v>
      </c>
      <c r="L66" s="15">
        <f>MEDIAN(J64:J70)</f>
        <v>2975.2356336260991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2997.5628382441373</v>
      </c>
      <c r="G67" s="13">
        <f t="shared" si="24"/>
        <v>0.66716509357293508</v>
      </c>
      <c r="H67" s="14" t="str">
        <f t="shared" si="25"/>
        <v>NO</v>
      </c>
      <c r="I67" s="14">
        <f t="shared" si="27"/>
        <v>0</v>
      </c>
      <c r="J67" s="13">
        <f t="shared" si="26"/>
        <v>1199.5628382441373</v>
      </c>
      <c r="K67" s="11" t="s">
        <v>27</v>
      </c>
      <c r="L67" s="13">
        <f>QUARTILE(J64:J70,3)</f>
        <v>5842.8577950156323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4813.2270270270274</v>
      </c>
      <c r="G68" s="13">
        <f t="shared" si="24"/>
        <v>0.16826904665162823</v>
      </c>
      <c r="H68" s="14" t="str">
        <f t="shared" si="25"/>
        <v>YES</v>
      </c>
      <c r="I68" s="14">
        <f t="shared" si="27"/>
        <v>1</v>
      </c>
      <c r="J68" s="13">
        <f t="shared" si="26"/>
        <v>973.77297297297264</v>
      </c>
      <c r="K68" s="11" t="s">
        <v>28</v>
      </c>
      <c r="L68" s="13">
        <f>MAX(J64:J70)</f>
        <v>10446.323075604319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6942.568776930726</v>
      </c>
      <c r="G69" s="13">
        <f>ABS(E69-F69)/E69</f>
        <v>0.37017429221348763</v>
      </c>
      <c r="H69" s="14" t="str">
        <f t="shared" si="25"/>
        <v>NO</v>
      </c>
      <c r="I69" s="14">
        <f t="shared" si="27"/>
        <v>0</v>
      </c>
      <c r="J69" s="13">
        <f t="shared" si="26"/>
        <v>4080.431223069274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1488.7478658536586</v>
      </c>
      <c r="G70" s="13">
        <f>ABS(E70-F70)/E70</f>
        <v>0.15171061774720307</v>
      </c>
      <c r="H70" s="14" t="str">
        <f t="shared" si="25"/>
        <v>YES</v>
      </c>
      <c r="I70" s="14">
        <f t="shared" si="27"/>
        <v>1</v>
      </c>
      <c r="J70" s="13">
        <f t="shared" si="26"/>
        <v>266.2521341463414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0.3702595578512749</v>
      </c>
      <c r="H71" s="11" t="s">
        <v>20</v>
      </c>
      <c r="I71" s="16">
        <f>AVERAGE(I64:I70)</f>
        <v>0.2857142857142857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0.37017429221348763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0.46806560770823069</v>
      </c>
      <c r="H74" s="1" t="s">
        <v>84</v>
      </c>
      <c r="I74" s="1">
        <f>AVERAGE(I43:I49,I54:I60,I64:I70)</f>
        <v>0.23809523809523808</v>
      </c>
    </row>
    <row r="75" spans="1:12" x14ac:dyDescent="0.2">
      <c r="E75" s="1"/>
      <c r="F75" s="1" t="s">
        <v>22</v>
      </c>
      <c r="G75" s="18">
        <f>MEDIAN(G43:G49,G54:G60,G64:G70)</f>
        <v>0.3901730057914205</v>
      </c>
      <c r="H75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opLeftCell="A47" workbookViewId="0">
      <pane xSplit="10300" ySplit="7800" topLeftCell="H81" activePane="topRight"/>
      <selection activeCell="C9" sqref="C9:C58"/>
      <selection pane="topRight" activeCell="H58" sqref="H9:H58"/>
      <selection pane="bottomLeft" activeCell="A72" sqref="A72:XFD72"/>
      <selection pane="bottomRight" activeCell="M82" sqref="M82"/>
    </sheetView>
  </sheetViews>
  <sheetFormatPr baseColWidth="10" defaultRowHeight="16" x14ac:dyDescent="0.2"/>
  <cols>
    <col min="1" max="1" width="8.83203125" bestFit="1" customWidth="1"/>
    <col min="2" max="2" width="12.1640625" bestFit="1" customWidth="1"/>
    <col min="3" max="3" width="12.1640625" style="7" customWidth="1"/>
    <col min="4" max="4" width="12.1640625" bestFit="1" customWidth="1"/>
    <col min="5" max="5" width="12.1640625" style="7" customWidth="1"/>
    <col min="6" max="6" width="12.1640625" bestFit="1" customWidth="1"/>
    <col min="7" max="7" width="10.83203125" style="7"/>
    <col min="8" max="8" width="7.6640625" bestFit="1" customWidth="1"/>
    <col min="9" max="9" width="3.1640625" bestFit="1" customWidth="1"/>
    <col min="10" max="10" width="5.1640625" bestFit="1" customWidth="1"/>
    <col min="11" max="12" width="6.33203125" bestFit="1" customWidth="1"/>
    <col min="17" max="18" width="12.83203125" bestFit="1" customWidth="1"/>
    <col min="19" max="20" width="12.83203125" customWidth="1"/>
    <col min="24" max="24" width="3.1640625" bestFit="1" customWidth="1"/>
    <col min="29" max="29" width="8.6640625" bestFit="1" customWidth="1"/>
  </cols>
  <sheetData>
    <row r="1" spans="1:17" x14ac:dyDescent="0.2">
      <c r="A1" s="1" t="s">
        <v>0</v>
      </c>
      <c r="B1" s="1" t="s">
        <v>1</v>
      </c>
      <c r="C1" s="8" t="s">
        <v>37</v>
      </c>
      <c r="D1" s="1" t="s">
        <v>2</v>
      </c>
      <c r="E1" s="8" t="s">
        <v>38</v>
      </c>
      <c r="F1" s="1" t="s">
        <v>33</v>
      </c>
      <c r="G1" s="8" t="s">
        <v>15</v>
      </c>
      <c r="H1" s="1" t="s">
        <v>39</v>
      </c>
    </row>
    <row r="2" spans="1:17" x14ac:dyDescent="0.2">
      <c r="A2">
        <v>41</v>
      </c>
      <c r="B2">
        <v>253</v>
      </c>
      <c r="C2" s="7">
        <v>0</v>
      </c>
      <c r="D2">
        <v>7</v>
      </c>
      <c r="E2" s="7">
        <v>0</v>
      </c>
      <c r="F2">
        <v>1100</v>
      </c>
      <c r="G2" s="7">
        <v>0</v>
      </c>
      <c r="H2" s="10">
        <f t="shared" ref="H2:H33" si="0">(C2+E2+G2)^(1/1.5)</f>
        <v>0</v>
      </c>
    </row>
    <row r="3" spans="1:17" x14ac:dyDescent="0.2">
      <c r="A3">
        <v>42</v>
      </c>
      <c r="B3">
        <v>227</v>
      </c>
      <c r="C3" s="7">
        <v>0</v>
      </c>
      <c r="D3">
        <v>8</v>
      </c>
      <c r="E3" s="7">
        <v>0</v>
      </c>
      <c r="F3">
        <v>5578</v>
      </c>
      <c r="G3" s="7">
        <v>0</v>
      </c>
      <c r="H3" s="10">
        <f t="shared" si="0"/>
        <v>0</v>
      </c>
    </row>
    <row r="4" spans="1:17" x14ac:dyDescent="0.2">
      <c r="A4">
        <v>43</v>
      </c>
      <c r="B4">
        <v>59</v>
      </c>
      <c r="C4" s="7">
        <v>0</v>
      </c>
      <c r="D4">
        <v>8</v>
      </c>
      <c r="E4" s="7">
        <v>0</v>
      </c>
      <c r="F4">
        <v>1060</v>
      </c>
      <c r="G4" s="7">
        <v>0</v>
      </c>
      <c r="H4" s="10">
        <f t="shared" si="0"/>
        <v>0</v>
      </c>
    </row>
    <row r="5" spans="1:17" x14ac:dyDescent="0.2">
      <c r="A5">
        <v>44</v>
      </c>
      <c r="B5">
        <v>299</v>
      </c>
      <c r="C5" s="7">
        <v>0</v>
      </c>
      <c r="D5">
        <v>7</v>
      </c>
      <c r="E5" s="7">
        <v>0</v>
      </c>
      <c r="F5">
        <v>5279</v>
      </c>
      <c r="G5" s="7">
        <v>0</v>
      </c>
      <c r="H5" s="10">
        <f t="shared" si="0"/>
        <v>0</v>
      </c>
    </row>
    <row r="6" spans="1:17" x14ac:dyDescent="0.2">
      <c r="A6">
        <v>45</v>
      </c>
      <c r="B6">
        <v>422</v>
      </c>
      <c r="C6" s="7">
        <v>0</v>
      </c>
      <c r="D6">
        <v>5</v>
      </c>
      <c r="E6" s="7">
        <v>0</v>
      </c>
      <c r="F6">
        <v>8117</v>
      </c>
      <c r="G6" s="7">
        <v>0</v>
      </c>
      <c r="H6" s="10">
        <f t="shared" si="0"/>
        <v>0</v>
      </c>
    </row>
    <row r="7" spans="1:17" x14ac:dyDescent="0.2">
      <c r="A7">
        <v>46</v>
      </c>
      <c r="B7">
        <v>1058</v>
      </c>
      <c r="C7" s="7">
        <v>0</v>
      </c>
      <c r="D7">
        <v>6</v>
      </c>
      <c r="E7" s="7">
        <v>0</v>
      </c>
      <c r="F7">
        <v>8710</v>
      </c>
      <c r="G7" s="7">
        <v>0</v>
      </c>
      <c r="H7" s="10">
        <f t="shared" si="0"/>
        <v>0</v>
      </c>
      <c r="P7">
        <f>SQRT(13196.15)</f>
        <v>114.87449673447975</v>
      </c>
    </row>
    <row r="8" spans="1:17" x14ac:dyDescent="0.2">
      <c r="A8">
        <v>47</v>
      </c>
      <c r="B8">
        <v>65</v>
      </c>
      <c r="C8" s="7">
        <v>0</v>
      </c>
      <c r="D8">
        <v>6</v>
      </c>
      <c r="E8" s="7">
        <v>0</v>
      </c>
      <c r="F8">
        <v>796</v>
      </c>
      <c r="G8" s="7">
        <v>0</v>
      </c>
      <c r="H8" s="10">
        <f t="shared" si="0"/>
        <v>0</v>
      </c>
      <c r="P8">
        <f>13196.15^(1/1.5)</f>
        <v>558.42496929979325</v>
      </c>
      <c r="Q8">
        <f>P7^(1/1.5)</f>
        <v>23.631017102524243</v>
      </c>
    </row>
    <row r="9" spans="1:17" x14ac:dyDescent="0.2">
      <c r="A9">
        <v>1</v>
      </c>
      <c r="B9">
        <v>647</v>
      </c>
      <c r="C9" s="7">
        <f t="shared" ref="C9:C40" si="1">ABS($J$71-B9)^1.5</f>
        <v>3374.9999999999986</v>
      </c>
      <c r="D9">
        <v>8</v>
      </c>
      <c r="E9" s="7">
        <f t="shared" ref="E9:E40" si="2">ABS($K$71-D9)^1.5</f>
        <v>5.196152422706632</v>
      </c>
      <c r="F9">
        <v>7871</v>
      </c>
      <c r="G9" s="7">
        <f t="shared" ref="G9:G40" si="3">ABS($L$71-F9)^1.5</f>
        <v>3858.3592367740944</v>
      </c>
      <c r="H9" s="10">
        <f t="shared" si="0"/>
        <v>374.19783284736917</v>
      </c>
    </row>
    <row r="10" spans="1:17" x14ac:dyDescent="0.2">
      <c r="A10">
        <v>54</v>
      </c>
      <c r="B10">
        <v>315</v>
      </c>
      <c r="C10" s="7">
        <f t="shared" si="1"/>
        <v>1106.8166063083791</v>
      </c>
      <c r="D10">
        <v>4</v>
      </c>
      <c r="E10" s="7">
        <f t="shared" si="2"/>
        <v>1</v>
      </c>
      <c r="F10">
        <v>8752</v>
      </c>
      <c r="G10" s="7">
        <f t="shared" si="3"/>
        <v>16001.496023809768</v>
      </c>
      <c r="H10" s="10">
        <f t="shared" si="0"/>
        <v>663.98006626173344</v>
      </c>
    </row>
    <row r="11" spans="1:17" x14ac:dyDescent="0.2">
      <c r="A11">
        <v>61</v>
      </c>
      <c r="B11">
        <v>616</v>
      </c>
      <c r="C11" s="7">
        <f t="shared" si="1"/>
        <v>2702.1073257737194</v>
      </c>
      <c r="D11">
        <v>6</v>
      </c>
      <c r="E11" s="7">
        <f t="shared" si="2"/>
        <v>1</v>
      </c>
      <c r="F11">
        <v>7451</v>
      </c>
      <c r="G11" s="7">
        <f t="shared" si="3"/>
        <v>17187.445883551187</v>
      </c>
      <c r="H11" s="10">
        <f t="shared" si="0"/>
        <v>734.11580594330462</v>
      </c>
    </row>
    <row r="12" spans="1:17" x14ac:dyDescent="0.2">
      <c r="A12">
        <v>7</v>
      </c>
      <c r="B12">
        <v>209</v>
      </c>
      <c r="C12" s="7">
        <f t="shared" si="1"/>
        <v>3108.6326576165302</v>
      </c>
      <c r="D12">
        <v>3</v>
      </c>
      <c r="E12" s="7">
        <f t="shared" si="2"/>
        <v>2.8284271247461898</v>
      </c>
      <c r="F12">
        <v>7320</v>
      </c>
      <c r="G12" s="7">
        <f t="shared" si="3"/>
        <v>22500.257176308012</v>
      </c>
      <c r="H12" s="10">
        <f t="shared" si="0"/>
        <v>868.87868587741696</v>
      </c>
    </row>
    <row r="13" spans="1:17" x14ac:dyDescent="0.2">
      <c r="A13">
        <v>23</v>
      </c>
      <c r="B13">
        <v>353</v>
      </c>
      <c r="C13" s="7">
        <f t="shared" si="1"/>
        <v>573.1570465413472</v>
      </c>
      <c r="D13">
        <v>5</v>
      </c>
      <c r="E13" s="7">
        <f t="shared" si="2"/>
        <v>0</v>
      </c>
      <c r="F13">
        <v>7184</v>
      </c>
      <c r="G13" s="7">
        <f t="shared" si="3"/>
        <v>28498.530435796165</v>
      </c>
      <c r="H13" s="10">
        <f t="shared" si="0"/>
        <v>945.46798506007076</v>
      </c>
    </row>
    <row r="14" spans="1:17" x14ac:dyDescent="0.2">
      <c r="A14">
        <v>8</v>
      </c>
      <c r="B14">
        <v>366</v>
      </c>
      <c r="C14" s="7">
        <f t="shared" si="1"/>
        <v>419.06562731868172</v>
      </c>
      <c r="D14">
        <v>2</v>
      </c>
      <c r="E14" s="7">
        <f t="shared" si="2"/>
        <v>5.196152422706632</v>
      </c>
      <c r="F14">
        <v>9125</v>
      </c>
      <c r="G14" s="7">
        <f t="shared" si="3"/>
        <v>32003.007858637284</v>
      </c>
      <c r="H14" s="10">
        <f t="shared" si="0"/>
        <v>1016.8890914989444</v>
      </c>
    </row>
    <row r="15" spans="1:17" x14ac:dyDescent="0.2">
      <c r="A15">
        <v>58</v>
      </c>
      <c r="B15">
        <v>495</v>
      </c>
      <c r="C15" s="7">
        <f t="shared" si="1"/>
        <v>623.71227340817961</v>
      </c>
      <c r="D15">
        <v>7</v>
      </c>
      <c r="E15" s="7">
        <f t="shared" si="2"/>
        <v>2.8284271247461898</v>
      </c>
      <c r="F15">
        <v>7105</v>
      </c>
      <c r="G15" s="7">
        <f t="shared" si="3"/>
        <v>32193.690810467859</v>
      </c>
      <c r="H15" s="10">
        <f t="shared" si="0"/>
        <v>1025.0878676006537</v>
      </c>
    </row>
    <row r="16" spans="1:17" x14ac:dyDescent="0.2">
      <c r="A16">
        <v>22</v>
      </c>
      <c r="B16">
        <v>304</v>
      </c>
      <c r="C16" s="7">
        <f t="shared" si="1"/>
        <v>1281.8080979616254</v>
      </c>
      <c r="D16">
        <v>7</v>
      </c>
      <c r="E16" s="7">
        <f t="shared" si="2"/>
        <v>2.8284271247461898</v>
      </c>
      <c r="F16">
        <v>9369</v>
      </c>
      <c r="G16" s="7">
        <f t="shared" si="3"/>
        <v>44300.282256437124</v>
      </c>
      <c r="H16" s="10">
        <f t="shared" si="0"/>
        <v>1276.088486409486</v>
      </c>
    </row>
    <row r="17" spans="1:8" x14ac:dyDescent="0.2">
      <c r="A17">
        <v>59</v>
      </c>
      <c r="B17">
        <v>622</v>
      </c>
      <c r="C17" s="7">
        <f t="shared" si="1"/>
        <v>2828.4271247461875</v>
      </c>
      <c r="D17">
        <v>6</v>
      </c>
      <c r="E17" s="7">
        <f t="shared" si="2"/>
        <v>1</v>
      </c>
      <c r="F17">
        <v>6816</v>
      </c>
      <c r="G17" s="7">
        <f t="shared" si="3"/>
        <v>46926.260249459425</v>
      </c>
      <c r="H17" s="10">
        <f t="shared" si="0"/>
        <v>1352.784090043423</v>
      </c>
    </row>
    <row r="18" spans="1:8" x14ac:dyDescent="0.2">
      <c r="A18">
        <v>36</v>
      </c>
      <c r="B18">
        <v>1035</v>
      </c>
      <c r="C18" s="7">
        <f t="shared" si="1"/>
        <v>15177.166962249587</v>
      </c>
      <c r="D18">
        <v>7</v>
      </c>
      <c r="E18" s="7">
        <f t="shared" si="2"/>
        <v>2.8284271247461898</v>
      </c>
      <c r="F18">
        <v>6800</v>
      </c>
      <c r="G18" s="7">
        <f t="shared" si="3"/>
        <v>47794.581418817776</v>
      </c>
      <c r="H18" s="10">
        <f t="shared" si="0"/>
        <v>1582.8636477088239</v>
      </c>
    </row>
    <row r="19" spans="1:8" x14ac:dyDescent="0.2">
      <c r="A19">
        <v>40</v>
      </c>
      <c r="B19">
        <v>1172</v>
      </c>
      <c r="C19" s="7">
        <f t="shared" si="1"/>
        <v>20539.595906443716</v>
      </c>
      <c r="D19">
        <v>9</v>
      </c>
      <c r="E19" s="7">
        <f t="shared" si="2"/>
        <v>7.9999999999999982</v>
      </c>
      <c r="F19">
        <v>9700</v>
      </c>
      <c r="G19" s="7">
        <f t="shared" si="3"/>
        <v>62982.714192070198</v>
      </c>
      <c r="H19" s="10">
        <f t="shared" si="0"/>
        <v>1910.8623158858488</v>
      </c>
    </row>
    <row r="20" spans="1:8" x14ac:dyDescent="0.2">
      <c r="A20">
        <v>39</v>
      </c>
      <c r="B20">
        <v>302</v>
      </c>
      <c r="C20" s="7">
        <f t="shared" si="1"/>
        <v>1314.5341380123989</v>
      </c>
      <c r="D20">
        <v>4</v>
      </c>
      <c r="E20" s="7">
        <f t="shared" si="2"/>
        <v>1</v>
      </c>
      <c r="F20">
        <v>5787</v>
      </c>
      <c r="G20" s="7">
        <f t="shared" si="3"/>
        <v>112469.2713588917</v>
      </c>
      <c r="H20" s="10">
        <f t="shared" si="0"/>
        <v>2348.1338413461904</v>
      </c>
    </row>
    <row r="21" spans="1:8" x14ac:dyDescent="0.2">
      <c r="A21">
        <v>24</v>
      </c>
      <c r="B21">
        <v>567</v>
      </c>
      <c r="C21" s="7">
        <f t="shared" si="1"/>
        <v>1746.0312139248824</v>
      </c>
      <c r="D21">
        <v>8</v>
      </c>
      <c r="E21" s="7">
        <f t="shared" si="2"/>
        <v>5.196152422706632</v>
      </c>
      <c r="F21">
        <v>10447</v>
      </c>
      <c r="G21" s="7">
        <f t="shared" si="3"/>
        <v>112469.2713588917</v>
      </c>
      <c r="H21" s="10">
        <f t="shared" si="0"/>
        <v>2354.1241796557752</v>
      </c>
    </row>
    <row r="22" spans="1:8" x14ac:dyDescent="0.2">
      <c r="A22">
        <v>35</v>
      </c>
      <c r="B22">
        <v>1648</v>
      </c>
      <c r="C22" s="7">
        <f t="shared" si="1"/>
        <v>42927.510712828436</v>
      </c>
      <c r="D22">
        <v>6</v>
      </c>
      <c r="E22" s="7">
        <f t="shared" si="2"/>
        <v>1</v>
      </c>
      <c r="F22">
        <v>10000</v>
      </c>
      <c r="G22" s="7">
        <f t="shared" si="3"/>
        <v>81710.050709811752</v>
      </c>
      <c r="H22" s="10">
        <f t="shared" si="0"/>
        <v>2495.1784935282935</v>
      </c>
    </row>
    <row r="23" spans="1:8" x14ac:dyDescent="0.2">
      <c r="A23">
        <v>50</v>
      </c>
      <c r="B23">
        <v>1526</v>
      </c>
      <c r="C23" s="7">
        <f t="shared" si="1"/>
        <v>36682.050978646235</v>
      </c>
      <c r="D23">
        <v>7</v>
      </c>
      <c r="E23" s="7">
        <f t="shared" si="2"/>
        <v>2.8284271247461898</v>
      </c>
      <c r="F23">
        <v>5931</v>
      </c>
      <c r="G23" s="7">
        <f t="shared" si="3"/>
        <v>102205.72809779305</v>
      </c>
      <c r="H23" s="10">
        <f t="shared" si="0"/>
        <v>2681.9370812485677</v>
      </c>
    </row>
    <row r="24" spans="1:8" x14ac:dyDescent="0.2">
      <c r="A24">
        <v>48</v>
      </c>
      <c r="B24">
        <v>390</v>
      </c>
      <c r="C24" s="7">
        <f t="shared" si="1"/>
        <v>181.01933598375612</v>
      </c>
      <c r="D24">
        <v>4</v>
      </c>
      <c r="E24" s="7">
        <f t="shared" si="2"/>
        <v>1</v>
      </c>
      <c r="F24">
        <v>11023</v>
      </c>
      <c r="G24" s="7">
        <f t="shared" si="3"/>
        <v>156654.69484187188</v>
      </c>
      <c r="H24" s="10">
        <f t="shared" si="0"/>
        <v>2908.2505796870932</v>
      </c>
    </row>
    <row r="25" spans="1:8" x14ac:dyDescent="0.2">
      <c r="A25">
        <v>20</v>
      </c>
      <c r="B25">
        <v>292</v>
      </c>
      <c r="C25" s="7">
        <f t="shared" si="1"/>
        <v>1482.2280526288782</v>
      </c>
      <c r="D25">
        <v>3</v>
      </c>
      <c r="E25" s="7">
        <f t="shared" si="2"/>
        <v>2.8284271247461898</v>
      </c>
      <c r="F25">
        <v>11039</v>
      </c>
      <c r="G25" s="7">
        <f t="shared" si="3"/>
        <v>157950.24991433235</v>
      </c>
      <c r="H25" s="10">
        <f t="shared" si="0"/>
        <v>2940.2866167028092</v>
      </c>
    </row>
    <row r="26" spans="1:8" x14ac:dyDescent="0.2">
      <c r="A26">
        <v>25</v>
      </c>
      <c r="B26">
        <v>467</v>
      </c>
      <c r="C26" s="7">
        <f t="shared" si="1"/>
        <v>301.86917696247156</v>
      </c>
      <c r="D26">
        <v>7</v>
      </c>
      <c r="E26" s="7">
        <f t="shared" si="2"/>
        <v>2.8284271247461898</v>
      </c>
      <c r="F26">
        <v>5100</v>
      </c>
      <c r="G26" s="7">
        <f t="shared" si="3"/>
        <v>165715.43655616412</v>
      </c>
      <c r="H26" s="10">
        <f t="shared" si="0"/>
        <v>3020.6970653331891</v>
      </c>
    </row>
    <row r="27" spans="1:8" x14ac:dyDescent="0.2">
      <c r="A27">
        <v>60</v>
      </c>
      <c r="B27">
        <v>204</v>
      </c>
      <c r="C27" s="7">
        <f t="shared" si="1"/>
        <v>3218.7314271308805</v>
      </c>
      <c r="D27">
        <v>8</v>
      </c>
      <c r="E27" s="7">
        <f t="shared" si="2"/>
        <v>5.196152422706632</v>
      </c>
      <c r="F27">
        <v>4620</v>
      </c>
      <c r="G27" s="7">
        <f t="shared" si="3"/>
        <v>206796.62587431172</v>
      </c>
      <c r="H27" s="10">
        <f t="shared" si="0"/>
        <v>3533.2513405806526</v>
      </c>
    </row>
    <row r="28" spans="1:8" x14ac:dyDescent="0.2">
      <c r="A28">
        <v>53</v>
      </c>
      <c r="B28">
        <v>583</v>
      </c>
      <c r="C28" s="7">
        <f t="shared" si="1"/>
        <v>2042.8609840123731</v>
      </c>
      <c r="D28">
        <v>4</v>
      </c>
      <c r="E28" s="7">
        <f t="shared" si="2"/>
        <v>1</v>
      </c>
      <c r="F28">
        <v>4557</v>
      </c>
      <c r="G28" s="7">
        <f t="shared" si="3"/>
        <v>212410.01859611025</v>
      </c>
      <c r="H28" s="10">
        <f t="shared" si="0"/>
        <v>3582.8003241656074</v>
      </c>
    </row>
    <row r="29" spans="1:8" x14ac:dyDescent="0.2">
      <c r="A29">
        <v>51</v>
      </c>
      <c r="B29">
        <v>575</v>
      </c>
      <c r="C29" s="7">
        <f t="shared" si="1"/>
        <v>1892.5054821585056</v>
      </c>
      <c r="D29">
        <v>9</v>
      </c>
      <c r="E29" s="7">
        <f t="shared" si="2"/>
        <v>7.9999999999999982</v>
      </c>
      <c r="F29">
        <v>4456</v>
      </c>
      <c r="G29" s="7">
        <f t="shared" si="3"/>
        <v>221513.19098645085</v>
      </c>
      <c r="H29" s="10">
        <f t="shared" si="0"/>
        <v>3681.9102344706112</v>
      </c>
    </row>
    <row r="30" spans="1:8" x14ac:dyDescent="0.2">
      <c r="A30">
        <v>10</v>
      </c>
      <c r="B30">
        <v>181</v>
      </c>
      <c r="C30" s="7">
        <f t="shared" si="1"/>
        <v>3741.3261017986611</v>
      </c>
      <c r="D30">
        <v>3</v>
      </c>
      <c r="E30" s="7">
        <f t="shared" si="2"/>
        <v>2.8284271247461898</v>
      </c>
      <c r="F30">
        <v>4300</v>
      </c>
      <c r="G30" s="7">
        <f t="shared" si="3"/>
        <v>235821.41444957873</v>
      </c>
      <c r="H30" s="10">
        <f t="shared" si="0"/>
        <v>3857.2957030761813</v>
      </c>
    </row>
    <row r="31" spans="1:8" x14ac:dyDescent="0.2">
      <c r="A31">
        <v>5</v>
      </c>
      <c r="B31">
        <v>383</v>
      </c>
      <c r="C31" s="7">
        <f t="shared" si="1"/>
        <v>243.55492193753739</v>
      </c>
      <c r="D31">
        <v>4</v>
      </c>
      <c r="E31" s="7">
        <f t="shared" si="2"/>
        <v>1</v>
      </c>
      <c r="F31">
        <v>4224</v>
      </c>
      <c r="G31" s="7">
        <f t="shared" si="3"/>
        <v>242899.49147126693</v>
      </c>
      <c r="H31" s="10">
        <f t="shared" si="0"/>
        <v>3895.6125830070091</v>
      </c>
    </row>
    <row r="32" spans="1:8" x14ac:dyDescent="0.2">
      <c r="A32">
        <v>9</v>
      </c>
      <c r="B32">
        <v>1181</v>
      </c>
      <c r="C32" s="7">
        <f t="shared" si="1"/>
        <v>20910.415562585094</v>
      </c>
      <c r="D32">
        <v>3</v>
      </c>
      <c r="E32" s="7">
        <f t="shared" si="2"/>
        <v>2.8284271247461898</v>
      </c>
      <c r="F32">
        <v>11900</v>
      </c>
      <c r="G32" s="7">
        <f t="shared" si="3"/>
        <v>232677.56592976497</v>
      </c>
      <c r="H32" s="10">
        <f t="shared" si="0"/>
        <v>4006.4126073650045</v>
      </c>
    </row>
    <row r="33" spans="1:8" x14ac:dyDescent="0.2">
      <c r="A33">
        <v>11</v>
      </c>
      <c r="B33">
        <v>739</v>
      </c>
      <c r="C33" s="7">
        <f t="shared" si="1"/>
        <v>5644.0245392804563</v>
      </c>
      <c r="D33">
        <v>6</v>
      </c>
      <c r="E33" s="7">
        <f t="shared" si="2"/>
        <v>1</v>
      </c>
      <c r="F33">
        <v>4150</v>
      </c>
      <c r="G33" s="7">
        <f t="shared" si="3"/>
        <v>249858.02381152395</v>
      </c>
      <c r="H33" s="10">
        <f t="shared" si="0"/>
        <v>4026.5280047383781</v>
      </c>
    </row>
    <row r="34" spans="1:8" x14ac:dyDescent="0.2">
      <c r="A34">
        <v>15</v>
      </c>
      <c r="B34">
        <v>371</v>
      </c>
      <c r="C34" s="7">
        <f t="shared" si="1"/>
        <v>364.21284985568525</v>
      </c>
      <c r="D34">
        <v>8</v>
      </c>
      <c r="E34" s="7">
        <f t="shared" si="2"/>
        <v>5.196152422706632</v>
      </c>
      <c r="F34">
        <v>4047</v>
      </c>
      <c r="G34" s="7">
        <f t="shared" si="3"/>
        <v>259651.9651379518</v>
      </c>
      <c r="H34" s="10">
        <f t="shared" ref="H34:H58" si="4">(C34+E34+G34)^(1/1.5)</f>
        <v>4073.8593670518335</v>
      </c>
    </row>
    <row r="35" spans="1:8" x14ac:dyDescent="0.2">
      <c r="A35">
        <v>37</v>
      </c>
      <c r="B35">
        <v>548</v>
      </c>
      <c r="C35" s="7">
        <f t="shared" si="1"/>
        <v>1414.3464922005505</v>
      </c>
      <c r="D35">
        <v>1</v>
      </c>
      <c r="E35" s="7">
        <f t="shared" si="2"/>
        <v>7.9999999999999982</v>
      </c>
      <c r="F35">
        <v>3850</v>
      </c>
      <c r="G35" s="7">
        <f t="shared" si="3"/>
        <v>278730.16012444749</v>
      </c>
      <c r="H35" s="10">
        <f t="shared" si="4"/>
        <v>4281.5038780791019</v>
      </c>
    </row>
    <row r="36" spans="1:8" x14ac:dyDescent="0.2">
      <c r="A36">
        <v>52</v>
      </c>
      <c r="B36">
        <v>509</v>
      </c>
      <c r="C36" s="7">
        <f t="shared" si="1"/>
        <v>811.48197761872689</v>
      </c>
      <c r="D36">
        <v>3</v>
      </c>
      <c r="E36" s="7">
        <f t="shared" si="2"/>
        <v>2.8284271247461898</v>
      </c>
      <c r="F36">
        <v>3600</v>
      </c>
      <c r="G36" s="7">
        <f t="shared" si="3"/>
        <v>303581.38350860716</v>
      </c>
      <c r="H36" s="10">
        <f t="shared" si="4"/>
        <v>4525.0738320806604</v>
      </c>
    </row>
    <row r="37" spans="1:8" x14ac:dyDescent="0.2">
      <c r="A37">
        <v>55</v>
      </c>
      <c r="B37">
        <v>138</v>
      </c>
      <c r="C37" s="7">
        <f t="shared" si="1"/>
        <v>4786.053071164175</v>
      </c>
      <c r="D37">
        <v>5</v>
      </c>
      <c r="E37" s="7">
        <f t="shared" si="2"/>
        <v>0</v>
      </c>
      <c r="F37">
        <v>3440</v>
      </c>
      <c r="G37" s="7">
        <f t="shared" si="3"/>
        <v>319853.46134284657</v>
      </c>
      <c r="H37" s="10">
        <f t="shared" si="4"/>
        <v>4723.5398837559296</v>
      </c>
    </row>
    <row r="38" spans="1:8" x14ac:dyDescent="0.2">
      <c r="A38">
        <v>34</v>
      </c>
      <c r="B38">
        <v>840</v>
      </c>
      <c r="C38" s="7">
        <f t="shared" si="1"/>
        <v>8546.0301895090524</v>
      </c>
      <c r="D38">
        <v>7</v>
      </c>
      <c r="E38" s="7">
        <f t="shared" si="2"/>
        <v>2.8284271247461898</v>
      </c>
      <c r="F38">
        <v>3240</v>
      </c>
      <c r="G38" s="7">
        <f t="shared" si="3"/>
        <v>340587.83614950185</v>
      </c>
      <c r="H38" s="10">
        <f t="shared" si="4"/>
        <v>4958.2718088269285</v>
      </c>
    </row>
    <row r="39" spans="1:8" x14ac:dyDescent="0.2">
      <c r="A39">
        <v>31</v>
      </c>
      <c r="B39">
        <v>430</v>
      </c>
      <c r="C39" s="7">
        <f t="shared" si="1"/>
        <v>22.627416997969508</v>
      </c>
      <c r="D39">
        <v>4</v>
      </c>
      <c r="E39" s="7">
        <f t="shared" si="2"/>
        <v>1</v>
      </c>
      <c r="F39">
        <v>2957</v>
      </c>
      <c r="G39" s="7">
        <f t="shared" si="3"/>
        <v>370659.00231884338</v>
      </c>
      <c r="H39" s="10">
        <f t="shared" si="4"/>
        <v>5160.2192782327775</v>
      </c>
    </row>
    <row r="40" spans="1:8" x14ac:dyDescent="0.2">
      <c r="A40">
        <v>6</v>
      </c>
      <c r="B40">
        <v>345</v>
      </c>
      <c r="C40" s="7">
        <f t="shared" si="1"/>
        <v>675.67225782919365</v>
      </c>
      <c r="D40">
        <v>8</v>
      </c>
      <c r="E40" s="7">
        <f t="shared" si="2"/>
        <v>5.196152422706632</v>
      </c>
      <c r="F40">
        <v>2826</v>
      </c>
      <c r="G40" s="7">
        <f t="shared" si="3"/>
        <v>384863.4266476871</v>
      </c>
      <c r="H40" s="10">
        <f t="shared" si="4"/>
        <v>5297.238426662102</v>
      </c>
    </row>
    <row r="41" spans="1:8" x14ac:dyDescent="0.2">
      <c r="A41">
        <v>14</v>
      </c>
      <c r="B41">
        <v>249</v>
      </c>
      <c r="C41" s="7">
        <f t="shared" ref="C41:C58" si="5">ABS($J$71-B41)^1.5</f>
        <v>2275.4597337681016</v>
      </c>
      <c r="D41">
        <v>7</v>
      </c>
      <c r="E41" s="7">
        <f t="shared" ref="E41:E58" si="6">ABS($K$71-D41)^1.5</f>
        <v>2.8284271247461898</v>
      </c>
      <c r="F41">
        <v>2565</v>
      </c>
      <c r="G41" s="7">
        <f t="shared" ref="G41:G58" si="7">ABS($L$71-F41)^1.5</f>
        <v>413689.20291445818</v>
      </c>
      <c r="H41" s="10">
        <f t="shared" si="4"/>
        <v>5572.3654883324389</v>
      </c>
    </row>
    <row r="42" spans="1:8" x14ac:dyDescent="0.2">
      <c r="A42">
        <v>57</v>
      </c>
      <c r="B42">
        <v>423</v>
      </c>
      <c r="C42" s="7">
        <f t="shared" si="5"/>
        <v>1</v>
      </c>
      <c r="D42">
        <v>1</v>
      </c>
      <c r="E42" s="7">
        <f t="shared" si="6"/>
        <v>7.9999999999999982</v>
      </c>
      <c r="F42">
        <v>13700</v>
      </c>
      <c r="G42" s="7">
        <f t="shared" si="7"/>
        <v>417158.83100684773</v>
      </c>
      <c r="H42" s="10">
        <f t="shared" si="4"/>
        <v>5583.0803000609367</v>
      </c>
    </row>
    <row r="43" spans="1:8" x14ac:dyDescent="0.2">
      <c r="A43">
        <v>3</v>
      </c>
      <c r="B43">
        <v>254</v>
      </c>
      <c r="C43" s="7">
        <f t="shared" si="5"/>
        <v>2177.5288746650403</v>
      </c>
      <c r="D43">
        <v>6</v>
      </c>
      <c r="E43" s="7">
        <f t="shared" si="6"/>
        <v>1</v>
      </c>
      <c r="F43">
        <v>2330</v>
      </c>
      <c r="G43" s="7">
        <f t="shared" si="7"/>
        <v>440230.59685010597</v>
      </c>
      <c r="H43" s="10">
        <f t="shared" si="4"/>
        <v>5806.0760198844118</v>
      </c>
    </row>
    <row r="44" spans="1:8" x14ac:dyDescent="0.2">
      <c r="A44">
        <v>56</v>
      </c>
      <c r="B44">
        <v>257</v>
      </c>
      <c r="C44" s="7">
        <f t="shared" si="5"/>
        <v>2119.463375479746</v>
      </c>
      <c r="D44">
        <v>4</v>
      </c>
      <c r="E44" s="7">
        <f t="shared" si="6"/>
        <v>1</v>
      </c>
      <c r="F44">
        <v>1981</v>
      </c>
      <c r="G44" s="7">
        <f t="shared" si="7"/>
        <v>480648.98154058313</v>
      </c>
      <c r="H44" s="10">
        <f t="shared" si="4"/>
        <v>6154.0334168463833</v>
      </c>
    </row>
    <row r="45" spans="1:8" x14ac:dyDescent="0.2">
      <c r="A45">
        <v>30</v>
      </c>
      <c r="B45">
        <v>387</v>
      </c>
      <c r="C45" s="7">
        <f t="shared" si="5"/>
        <v>207.06279240848656</v>
      </c>
      <c r="D45">
        <v>4</v>
      </c>
      <c r="E45" s="7">
        <f t="shared" si="6"/>
        <v>1</v>
      </c>
      <c r="F45">
        <v>1798</v>
      </c>
      <c r="G45" s="7">
        <f t="shared" si="7"/>
        <v>502310.81987052655</v>
      </c>
      <c r="H45" s="10">
        <f t="shared" si="4"/>
        <v>6320.7448134846327</v>
      </c>
    </row>
    <row r="46" spans="1:8" x14ac:dyDescent="0.2">
      <c r="A46">
        <v>49</v>
      </c>
      <c r="B46">
        <v>193</v>
      </c>
      <c r="C46" s="7">
        <f t="shared" si="5"/>
        <v>3465.3988226465362</v>
      </c>
      <c r="D46">
        <v>6</v>
      </c>
      <c r="E46" s="7">
        <f t="shared" si="6"/>
        <v>1</v>
      </c>
      <c r="F46">
        <v>1755</v>
      </c>
      <c r="G46" s="7">
        <f t="shared" si="7"/>
        <v>507446.77546320023</v>
      </c>
      <c r="H46" s="10">
        <f t="shared" si="4"/>
        <v>6390.9399118387673</v>
      </c>
    </row>
    <row r="47" spans="1:8" x14ac:dyDescent="0.2">
      <c r="A47">
        <v>29</v>
      </c>
      <c r="B47">
        <v>185</v>
      </c>
      <c r="C47" s="7">
        <f t="shared" si="5"/>
        <v>3648.568623446733</v>
      </c>
      <c r="D47">
        <v>8</v>
      </c>
      <c r="E47" s="7">
        <f t="shared" si="6"/>
        <v>5.196152422706632</v>
      </c>
      <c r="F47">
        <v>1745</v>
      </c>
      <c r="G47" s="7">
        <f t="shared" si="7"/>
        <v>508643.67768409319</v>
      </c>
      <c r="H47" s="10">
        <f t="shared" si="4"/>
        <v>6402.4784472325837</v>
      </c>
    </row>
    <row r="48" spans="1:8" x14ac:dyDescent="0.2">
      <c r="A48">
        <v>27</v>
      </c>
      <c r="B48">
        <v>253</v>
      </c>
      <c r="C48" s="7">
        <f t="shared" si="5"/>
        <v>2197.0000000000009</v>
      </c>
      <c r="D48">
        <v>8</v>
      </c>
      <c r="E48" s="7">
        <f t="shared" si="6"/>
        <v>5.196152422706632</v>
      </c>
      <c r="F48">
        <v>1651</v>
      </c>
      <c r="G48" s="7">
        <f t="shared" si="7"/>
        <v>519940.38379029563</v>
      </c>
      <c r="H48" s="10">
        <f t="shared" si="4"/>
        <v>6484.2448704532844</v>
      </c>
    </row>
    <row r="49" spans="1:8" x14ac:dyDescent="0.2">
      <c r="A49">
        <v>16</v>
      </c>
      <c r="B49">
        <v>211</v>
      </c>
      <c r="C49" s="7">
        <f t="shared" si="5"/>
        <v>3064.9520387764628</v>
      </c>
      <c r="D49">
        <v>3</v>
      </c>
      <c r="E49" s="7">
        <f t="shared" si="6"/>
        <v>2.8284271247461898</v>
      </c>
      <c r="F49">
        <v>1520</v>
      </c>
      <c r="G49" s="7">
        <f t="shared" si="7"/>
        <v>535820.99452429102</v>
      </c>
      <c r="H49" s="10">
        <f t="shared" si="4"/>
        <v>6622.1562680568732</v>
      </c>
    </row>
    <row r="50" spans="1:8" x14ac:dyDescent="0.2">
      <c r="A50">
        <v>28</v>
      </c>
      <c r="B50">
        <v>196</v>
      </c>
      <c r="C50" s="7">
        <f t="shared" si="5"/>
        <v>3397.524981512282</v>
      </c>
      <c r="D50">
        <v>7</v>
      </c>
      <c r="E50" s="7">
        <f t="shared" si="6"/>
        <v>2.8284271247461898</v>
      </c>
      <c r="F50">
        <v>1450</v>
      </c>
      <c r="G50" s="7">
        <f t="shared" si="7"/>
        <v>544371.87929116958</v>
      </c>
      <c r="H50" s="10">
        <f t="shared" si="4"/>
        <v>6694.7342520836673</v>
      </c>
    </row>
    <row r="51" spans="1:8" x14ac:dyDescent="0.2">
      <c r="A51">
        <v>19</v>
      </c>
      <c r="B51">
        <v>434</v>
      </c>
      <c r="C51" s="7">
        <f t="shared" si="5"/>
        <v>41.56921938165307</v>
      </c>
      <c r="D51">
        <v>1</v>
      </c>
      <c r="E51" s="7">
        <f t="shared" si="6"/>
        <v>7.9999999999999982</v>
      </c>
      <c r="F51">
        <v>15052</v>
      </c>
      <c r="G51" s="7">
        <f t="shared" si="7"/>
        <v>577523.54962806602</v>
      </c>
      <c r="H51" s="10">
        <f t="shared" si="4"/>
        <v>6935.396818010584</v>
      </c>
    </row>
    <row r="52" spans="1:8" x14ac:dyDescent="0.2">
      <c r="A52">
        <v>33</v>
      </c>
      <c r="B52">
        <v>71</v>
      </c>
      <c r="C52" s="7">
        <f t="shared" si="5"/>
        <v>6575.9828923135092</v>
      </c>
      <c r="D52">
        <v>4</v>
      </c>
      <c r="E52" s="7">
        <f t="shared" si="6"/>
        <v>1</v>
      </c>
      <c r="F52">
        <v>1233</v>
      </c>
      <c r="G52" s="7">
        <f t="shared" si="7"/>
        <v>571164.61296547309</v>
      </c>
      <c r="H52" s="10">
        <f t="shared" si="4"/>
        <v>6936.7454473986527</v>
      </c>
    </row>
    <row r="53" spans="1:8" x14ac:dyDescent="0.2">
      <c r="A53">
        <v>32</v>
      </c>
      <c r="B53">
        <v>204</v>
      </c>
      <c r="C53" s="7">
        <f t="shared" si="5"/>
        <v>3218.7314271308805</v>
      </c>
      <c r="D53">
        <v>5</v>
      </c>
      <c r="E53" s="7">
        <f t="shared" si="6"/>
        <v>0</v>
      </c>
      <c r="F53">
        <v>963</v>
      </c>
      <c r="G53" s="7">
        <f t="shared" si="7"/>
        <v>605094.77626566915</v>
      </c>
      <c r="H53" s="10">
        <f t="shared" si="4"/>
        <v>7179.3474760330082</v>
      </c>
    </row>
    <row r="54" spans="1:8" x14ac:dyDescent="0.2">
      <c r="A54">
        <v>12</v>
      </c>
      <c r="B54">
        <v>108</v>
      </c>
      <c r="C54" s="7">
        <f t="shared" si="5"/>
        <v>5564.0941760541791</v>
      </c>
      <c r="D54">
        <v>7</v>
      </c>
      <c r="E54" s="7">
        <f t="shared" si="6"/>
        <v>2.8284271247461898</v>
      </c>
      <c r="F54">
        <v>900</v>
      </c>
      <c r="G54" s="7">
        <f t="shared" si="7"/>
        <v>613105.2824050691</v>
      </c>
      <c r="H54" s="10">
        <f t="shared" si="4"/>
        <v>7260.620485244287</v>
      </c>
    </row>
    <row r="55" spans="1:8" x14ac:dyDescent="0.2">
      <c r="A55">
        <v>2</v>
      </c>
      <c r="B55">
        <v>130</v>
      </c>
      <c r="C55" s="7">
        <f t="shared" si="5"/>
        <v>4989.6981872654424</v>
      </c>
      <c r="D55">
        <v>9</v>
      </c>
      <c r="E55" s="7">
        <f t="shared" si="6"/>
        <v>7.9999999999999982</v>
      </c>
      <c r="F55">
        <v>845</v>
      </c>
      <c r="G55" s="7">
        <f t="shared" si="7"/>
        <v>620127.23504777648</v>
      </c>
      <c r="H55" s="10">
        <f t="shared" si="4"/>
        <v>7311.018465068275</v>
      </c>
    </row>
    <row r="56" spans="1:8" x14ac:dyDescent="0.2">
      <c r="A56">
        <v>13</v>
      </c>
      <c r="B56">
        <v>48</v>
      </c>
      <c r="C56" s="7">
        <f t="shared" si="5"/>
        <v>7232.8157725743367</v>
      </c>
      <c r="D56">
        <v>6</v>
      </c>
      <c r="E56" s="7">
        <f t="shared" si="6"/>
        <v>1</v>
      </c>
      <c r="F56">
        <v>583</v>
      </c>
      <c r="G56" s="7">
        <f t="shared" si="7"/>
        <v>653940.78424884845</v>
      </c>
      <c r="H56" s="10">
        <f t="shared" si="4"/>
        <v>7589.4582129358869</v>
      </c>
    </row>
    <row r="57" spans="1:8" x14ac:dyDescent="0.2">
      <c r="A57">
        <v>4</v>
      </c>
      <c r="B57">
        <v>1056</v>
      </c>
      <c r="C57" s="7">
        <f t="shared" si="5"/>
        <v>15963.712099633978</v>
      </c>
      <c r="D57">
        <v>2</v>
      </c>
      <c r="E57" s="7">
        <f t="shared" si="6"/>
        <v>5.196152422706632</v>
      </c>
      <c r="F57">
        <v>21272</v>
      </c>
      <c r="G57" s="7">
        <f t="shared" si="7"/>
        <v>1508815.9923844235</v>
      </c>
      <c r="H57" s="10">
        <f t="shared" si="4"/>
        <v>13247.656389974471</v>
      </c>
    </row>
    <row r="58" spans="1:8" x14ac:dyDescent="0.2">
      <c r="A58">
        <v>17</v>
      </c>
      <c r="B58">
        <v>1849</v>
      </c>
      <c r="C58" s="7">
        <f t="shared" si="5"/>
        <v>53905.857594513844</v>
      </c>
      <c r="D58">
        <v>7</v>
      </c>
      <c r="E58" s="7">
        <f t="shared" si="6"/>
        <v>2.8284271247461898</v>
      </c>
      <c r="F58">
        <v>25910</v>
      </c>
      <c r="G58" s="7">
        <f t="shared" si="7"/>
        <v>2373415.4664232302</v>
      </c>
      <c r="H58" s="10">
        <f t="shared" si="4"/>
        <v>18061.418323042661</v>
      </c>
    </row>
    <row r="60" spans="1:8" x14ac:dyDescent="0.2">
      <c r="A60" t="s">
        <v>4</v>
      </c>
      <c r="B60">
        <f>MIN(B2:B58)</f>
        <v>48</v>
      </c>
      <c r="D60">
        <f>MIN(D2:D58)</f>
        <v>1</v>
      </c>
      <c r="F60">
        <f>MIN(F2:F58)</f>
        <v>583</v>
      </c>
    </row>
    <row r="61" spans="1:8" x14ac:dyDescent="0.2">
      <c r="A61" t="s">
        <v>5</v>
      </c>
      <c r="B61">
        <f>MAX(B2:B58)</f>
        <v>1849</v>
      </c>
      <c r="D61">
        <f>MAX(D2:D58)</f>
        <v>9</v>
      </c>
      <c r="F61">
        <f>MAX(F2:F58)</f>
        <v>25910</v>
      </c>
    </row>
    <row r="62" spans="1:8" x14ac:dyDescent="0.2">
      <c r="A62" t="s">
        <v>6</v>
      </c>
      <c r="B62">
        <f>MEDIAN(B2:B58)</f>
        <v>366</v>
      </c>
      <c r="D62">
        <f>MEDIAN(D2:D58)</f>
        <v>6</v>
      </c>
      <c r="F62">
        <f>MEDIAN(F2:F58)</f>
        <v>4557</v>
      </c>
    </row>
    <row r="63" spans="1:8" x14ac:dyDescent="0.2">
      <c r="A63" t="s">
        <v>7</v>
      </c>
      <c r="B63">
        <f>MODE(B2:B58)</f>
        <v>253</v>
      </c>
      <c r="D63">
        <f>MODE(D2:D58)</f>
        <v>7</v>
      </c>
      <c r="F63" t="e">
        <f>MODE(F2:F58)</f>
        <v>#N/A</v>
      </c>
    </row>
    <row r="64" spans="1:8" x14ac:dyDescent="0.2">
      <c r="A64" t="s">
        <v>8</v>
      </c>
      <c r="B64">
        <f>AVERAGE(B2:B58)</f>
        <v>477.96491228070175</v>
      </c>
      <c r="D64">
        <f>AVERAGE(D2:D58)</f>
        <v>5.5789473684210522</v>
      </c>
      <c r="F64">
        <f>AVERAGE(F2:F58)</f>
        <v>5910.1754385964914</v>
      </c>
    </row>
    <row r="65" spans="1:30" x14ac:dyDescent="0.2">
      <c r="A65" t="s">
        <v>9</v>
      </c>
      <c r="B65">
        <f>STDEV(B2:B58)</f>
        <v>397.92703768190432</v>
      </c>
      <c r="D65">
        <f>STDEV(D2:D58)</f>
        <v>2.1790181965169264</v>
      </c>
      <c r="F65">
        <f>STDEV(F2:F58)</f>
        <v>4968.8425323739957</v>
      </c>
    </row>
    <row r="66" spans="1:30" x14ac:dyDescent="0.2">
      <c r="A66" t="s">
        <v>10</v>
      </c>
      <c r="B66">
        <f>COUNT(B2:B58)</f>
        <v>57</v>
      </c>
      <c r="D66">
        <f t="shared" ref="D66" si="8">COUNT(D2:D58)</f>
        <v>57</v>
      </c>
      <c r="I66" t="s">
        <v>11</v>
      </c>
      <c r="J66" t="s">
        <v>34</v>
      </c>
      <c r="K66" t="s">
        <v>35</v>
      </c>
      <c r="L66" t="s">
        <v>36</v>
      </c>
      <c r="M66" t="s">
        <v>70</v>
      </c>
      <c r="N66" t="s">
        <v>69</v>
      </c>
      <c r="O66" t="s">
        <v>71</v>
      </c>
      <c r="P66" t="s">
        <v>72</v>
      </c>
      <c r="Q66" t="s">
        <v>66</v>
      </c>
      <c r="R66" t="s">
        <v>67</v>
      </c>
      <c r="S66" t="s">
        <v>68</v>
      </c>
      <c r="T66" t="s">
        <v>86</v>
      </c>
      <c r="U66" t="s">
        <v>63</v>
      </c>
      <c r="V66" t="s">
        <v>64</v>
      </c>
      <c r="W66" t="s">
        <v>65</v>
      </c>
      <c r="Y66" t="s">
        <v>53</v>
      </c>
      <c r="Z66" t="s">
        <v>54</v>
      </c>
      <c r="AA66" t="s">
        <v>59</v>
      </c>
      <c r="AB66" t="s">
        <v>60</v>
      </c>
      <c r="AC66" t="s">
        <v>61</v>
      </c>
      <c r="AD66" t="s">
        <v>62</v>
      </c>
    </row>
    <row r="67" spans="1:30" x14ac:dyDescent="0.2">
      <c r="I67" s="11">
        <v>41</v>
      </c>
      <c r="J67" s="11">
        <v>253</v>
      </c>
      <c r="K67" s="11">
        <v>7</v>
      </c>
      <c r="L67" s="11">
        <v>1100</v>
      </c>
      <c r="M67">
        <f t="shared" ref="M67:M72" si="9">($Z$67/$Y$67)*J67</f>
        <v>4371.7453222453223</v>
      </c>
      <c r="N67">
        <f t="shared" ref="N67:N73" si="10">($Z$68/$Y$68)*J67</f>
        <v>3859.7731305449938</v>
      </c>
      <c r="O67">
        <f>($Z$69/$Y$69)*J67</f>
        <v>4444.7017347509791</v>
      </c>
      <c r="P67">
        <f>($Z$70/$Y$70)*J67</f>
        <v>4560.8570093457947</v>
      </c>
      <c r="Q67">
        <f>($AB$68/$AA$68)*J67</f>
        <v>3232.7321428571427</v>
      </c>
      <c r="R67">
        <f>($AB$69/$AA$69)*J67</f>
        <v>4163.765843179377</v>
      </c>
      <c r="S67">
        <f>($AB$70/$AA$70)*J67</f>
        <v>5340.2351274787534</v>
      </c>
      <c r="T67">
        <f t="shared" ref="T67:T69" si="11">($AD$67/$AC$67)*J67</f>
        <v>3081.2599742599746</v>
      </c>
      <c r="U67">
        <f>($AD$68/$AC$68)*J67</f>
        <v>3855.5707561970507</v>
      </c>
      <c r="V67">
        <f>($AD$69/$AC$69)*J67</f>
        <v>4067.2267792521111</v>
      </c>
      <c r="W67">
        <f>($AD$70/$AC$70)*J67</f>
        <v>4215.7183019398371</v>
      </c>
      <c r="X67" t="s">
        <v>55</v>
      </c>
      <c r="Y67">
        <f>AVERAGE($B$9:$B$10)</f>
        <v>481</v>
      </c>
      <c r="Z67">
        <f>AVERAGE(F9:F10)</f>
        <v>8311.5</v>
      </c>
      <c r="AC67" s="3">
        <f>(2*B8+B9)/3</f>
        <v>259</v>
      </c>
      <c r="AD67">
        <f>(2*F8+F9)/3</f>
        <v>3154.3333333333335</v>
      </c>
    </row>
    <row r="68" spans="1:30" x14ac:dyDescent="0.2">
      <c r="I68" s="11">
        <v>42</v>
      </c>
      <c r="J68" s="11">
        <v>227</v>
      </c>
      <c r="K68" s="11">
        <v>8</v>
      </c>
      <c r="L68" s="11">
        <v>5578</v>
      </c>
      <c r="M68">
        <f t="shared" si="9"/>
        <v>3922.4750519750519</v>
      </c>
      <c r="N68">
        <f t="shared" si="10"/>
        <v>3463.1166032953106</v>
      </c>
      <c r="O68">
        <f t="shared" ref="O68:O73" si="12">($Z$69/$Y$69)*J68</f>
        <v>3987.9339675433685</v>
      </c>
      <c r="P68">
        <f t="shared" ref="P68:P73" si="13">($Z$70/$Y$70)*J68</f>
        <v>4092.1523364485984</v>
      </c>
      <c r="Q68">
        <f t="shared" ref="Q68:Q73" si="14">($AB$68/$AA$68)*J68</f>
        <v>2900.5146103896104</v>
      </c>
      <c r="R68">
        <f t="shared" ref="R68:R73" si="15">($AB$69/$AA$69)*J68</f>
        <v>3735.8689581095596</v>
      </c>
      <c r="S68">
        <f t="shared" ref="S68:S73" si="16">($AB$70/$AA$70)*J68</f>
        <v>4791.4362606232289</v>
      </c>
      <c r="T68">
        <f t="shared" si="11"/>
        <v>2764.6087516087518</v>
      </c>
      <c r="U68">
        <f t="shared" ref="U68:U73" si="17">($AD$68/$AC$68)*J68</f>
        <v>3459.3460935048638</v>
      </c>
      <c r="V68">
        <f t="shared" ref="V68:V73" si="18">($AD$69/$AC$69)*J68</f>
        <v>3649.2509047044632</v>
      </c>
      <c r="W68">
        <f t="shared" ref="W68:W73" si="19">($AD$70/$AC$70)*J68</f>
        <v>3782.4824290132137</v>
      </c>
      <c r="X68" t="s">
        <v>56</v>
      </c>
      <c r="Y68">
        <f>AVERAGE($B$9:$B$11)</f>
        <v>526</v>
      </c>
      <c r="Z68">
        <f>AVERAGE(F9:F11)</f>
        <v>8024.666666666667</v>
      </c>
      <c r="AA68">
        <f>MEDIAN(B9:B11)</f>
        <v>616</v>
      </c>
      <c r="AB68">
        <f>MEDIAN(F9:F11)</f>
        <v>7871</v>
      </c>
      <c r="AC68" s="3">
        <f>(3*B9+2*B10+B11)/6</f>
        <v>531.16666666666663</v>
      </c>
      <c r="AD68">
        <f>(3*F9+2*F10+F11)/6</f>
        <v>8094.666666666667</v>
      </c>
    </row>
    <row r="69" spans="1:30" x14ac:dyDescent="0.2">
      <c r="I69" s="11">
        <v>43</v>
      </c>
      <c r="J69" s="11">
        <v>59</v>
      </c>
      <c r="K69" s="11">
        <v>8</v>
      </c>
      <c r="L69" s="11">
        <v>1060</v>
      </c>
      <c r="M69">
        <f t="shared" si="9"/>
        <v>1019.4979209979209</v>
      </c>
      <c r="N69">
        <f t="shared" si="10"/>
        <v>900.10519645120405</v>
      </c>
      <c r="O69">
        <f t="shared" si="12"/>
        <v>1036.5114717403469</v>
      </c>
      <c r="P69">
        <f t="shared" si="13"/>
        <v>1063.5990654205609</v>
      </c>
      <c r="Q69">
        <f t="shared" si="14"/>
        <v>753.8782467532468</v>
      </c>
      <c r="R69">
        <f t="shared" si="15"/>
        <v>970.99677765843182</v>
      </c>
      <c r="S69">
        <f t="shared" si="16"/>
        <v>1245.3512747875354</v>
      </c>
      <c r="T69">
        <f t="shared" si="11"/>
        <v>718.55469755469755</v>
      </c>
      <c r="U69">
        <f t="shared" si="17"/>
        <v>899.12519610919367</v>
      </c>
      <c r="V69">
        <f t="shared" si="18"/>
        <v>948.48371531966222</v>
      </c>
      <c r="W69">
        <f t="shared" si="19"/>
        <v>983.11217317964588</v>
      </c>
      <c r="X69" t="s">
        <v>57</v>
      </c>
      <c r="Y69">
        <f>AVERAGE($B$9:$B$12)</f>
        <v>446.75</v>
      </c>
      <c r="Z69">
        <f>AVERAGE(F9:F12)</f>
        <v>7848.5</v>
      </c>
      <c r="AA69">
        <f>MEDIAN(B9:B12)</f>
        <v>465.5</v>
      </c>
      <c r="AB69">
        <f>MEDIAN(F9:F12)</f>
        <v>7661</v>
      </c>
      <c r="AC69" s="3">
        <f>(4*B9+3*B10+2*B11+B12)/10</f>
        <v>497.4</v>
      </c>
      <c r="AD69">
        <f>(4*F9+3*F10+2*F11+F12)/10</f>
        <v>7996.2</v>
      </c>
    </row>
    <row r="70" spans="1:30" x14ac:dyDescent="0.2">
      <c r="I70" s="11">
        <v>44</v>
      </c>
      <c r="J70" s="11">
        <v>299</v>
      </c>
      <c r="K70" s="11">
        <v>7</v>
      </c>
      <c r="L70" s="11">
        <v>5279</v>
      </c>
      <c r="M70">
        <f t="shared" si="9"/>
        <v>5166.6081081081074</v>
      </c>
      <c r="N70">
        <f t="shared" si="10"/>
        <v>4561.5500633713564</v>
      </c>
      <c r="O70">
        <f t="shared" si="12"/>
        <v>5252.8293228875209</v>
      </c>
      <c r="P70">
        <f t="shared" si="13"/>
        <v>5390.1037383177572</v>
      </c>
      <c r="Q70">
        <f t="shared" si="14"/>
        <v>3820.5016233766232</v>
      </c>
      <c r="R70">
        <f t="shared" si="15"/>
        <v>4920.8141783029005</v>
      </c>
      <c r="S70">
        <f t="shared" si="16"/>
        <v>6311.1869688385268</v>
      </c>
      <c r="T70">
        <f>($AD$67/$AC$67)*J70</f>
        <v>3641.4890604890606</v>
      </c>
      <c r="U70">
        <f t="shared" si="17"/>
        <v>4556.5836209601512</v>
      </c>
      <c r="V70">
        <f t="shared" si="18"/>
        <v>4806.7225572979496</v>
      </c>
      <c r="W70">
        <f t="shared" si="19"/>
        <v>4982.212538656172</v>
      </c>
      <c r="X70" t="s">
        <v>58</v>
      </c>
      <c r="Y70">
        <f>AVERAGE($B$9:$B$13)</f>
        <v>428</v>
      </c>
      <c r="Z70">
        <f>AVERAGE(F9:F13)</f>
        <v>7715.6</v>
      </c>
      <c r="AA70">
        <f>MEDIAN(B9:B13)</f>
        <v>353</v>
      </c>
      <c r="AB70">
        <f>MEDIAN(F9:F13)</f>
        <v>7451</v>
      </c>
      <c r="AC70" s="3">
        <f>(5*B9+4*B10+3*B11+2*B12+B13)/15</f>
        <v>474.26666666666665</v>
      </c>
      <c r="AD70">
        <f>(5*F9+4*F10+3*F11+2*F12+F13)/15</f>
        <v>7902.666666666667</v>
      </c>
    </row>
    <row r="71" spans="1:30" x14ac:dyDescent="0.2">
      <c r="I71" s="11">
        <v>45</v>
      </c>
      <c r="J71" s="11">
        <v>422</v>
      </c>
      <c r="K71" s="11">
        <v>5</v>
      </c>
      <c r="L71" s="11">
        <v>8117</v>
      </c>
      <c r="M71">
        <f t="shared" si="9"/>
        <v>7292.0020790020781</v>
      </c>
      <c r="N71">
        <f t="shared" si="10"/>
        <v>6438.0405576679341</v>
      </c>
      <c r="O71">
        <f t="shared" si="12"/>
        <v>7413.6922216004477</v>
      </c>
      <c r="P71">
        <f t="shared" si="13"/>
        <v>7607.4373831775711</v>
      </c>
      <c r="Q71">
        <f t="shared" si="14"/>
        <v>5392.1461038961043</v>
      </c>
      <c r="R71">
        <f t="shared" si="15"/>
        <v>6945.0955961331902</v>
      </c>
      <c r="S71">
        <f t="shared" si="16"/>
        <v>8907.4277620396588</v>
      </c>
      <c r="T71">
        <f t="shared" ref="T71:T73" si="20">($AD$67/$AC$67)*J71</f>
        <v>5139.4929214929216</v>
      </c>
      <c r="U71">
        <f t="shared" si="17"/>
        <v>6431.0310636962668</v>
      </c>
      <c r="V71">
        <f t="shared" si="18"/>
        <v>6784.0699638118213</v>
      </c>
      <c r="W71">
        <f t="shared" si="19"/>
        <v>7031.7514759628912</v>
      </c>
    </row>
    <row r="72" spans="1:30" x14ac:dyDescent="0.2">
      <c r="I72" s="11">
        <v>46</v>
      </c>
      <c r="J72" s="11">
        <v>1058</v>
      </c>
      <c r="K72" s="11">
        <v>6</v>
      </c>
      <c r="L72" s="11">
        <v>8710</v>
      </c>
      <c r="M72">
        <f t="shared" si="9"/>
        <v>18281.844074844073</v>
      </c>
      <c r="N72">
        <f t="shared" si="10"/>
        <v>16140.869455006337</v>
      </c>
      <c r="O72">
        <f t="shared" si="12"/>
        <v>18586.93452714046</v>
      </c>
      <c r="P72">
        <f t="shared" si="13"/>
        <v>19072.674766355143</v>
      </c>
      <c r="Q72">
        <f t="shared" si="14"/>
        <v>13518.698051948051</v>
      </c>
      <c r="R72">
        <f t="shared" si="15"/>
        <v>17412.111707841032</v>
      </c>
      <c r="S72">
        <f t="shared" si="16"/>
        <v>22331.892351274786</v>
      </c>
      <c r="T72">
        <f t="shared" si="20"/>
        <v>12885.268983268985</v>
      </c>
      <c r="U72">
        <f t="shared" si="17"/>
        <v>16123.295889551304</v>
      </c>
      <c r="V72">
        <f t="shared" si="18"/>
        <v>17008.402895054282</v>
      </c>
      <c r="W72">
        <f t="shared" si="19"/>
        <v>17629.367444475683</v>
      </c>
    </row>
    <row r="73" spans="1:30" x14ac:dyDescent="0.2">
      <c r="I73" s="11">
        <v>47</v>
      </c>
      <c r="J73" s="11">
        <v>65</v>
      </c>
      <c r="K73" s="11">
        <v>6</v>
      </c>
      <c r="L73" s="11">
        <v>796</v>
      </c>
      <c r="M73">
        <f>(Z67/Y67)*J73</f>
        <v>1123.1756756756756</v>
      </c>
      <c r="N73">
        <f t="shared" si="10"/>
        <v>991.64131812420783</v>
      </c>
      <c r="O73">
        <f t="shared" si="12"/>
        <v>1141.9194180190264</v>
      </c>
      <c r="P73">
        <f t="shared" si="13"/>
        <v>1171.7616822429907</v>
      </c>
      <c r="Q73">
        <f t="shared" si="14"/>
        <v>830.54383116883116</v>
      </c>
      <c r="R73">
        <f t="shared" si="15"/>
        <v>1069.7422126745435</v>
      </c>
      <c r="S73">
        <f t="shared" si="16"/>
        <v>1371.99716713881</v>
      </c>
      <c r="T73">
        <f t="shared" si="20"/>
        <v>791.6280566280567</v>
      </c>
      <c r="U73">
        <f t="shared" si="17"/>
        <v>990.56165673046758</v>
      </c>
      <c r="V73">
        <f t="shared" si="18"/>
        <v>1044.9396863691195</v>
      </c>
      <c r="W73">
        <f t="shared" si="19"/>
        <v>1083.089682316559</v>
      </c>
    </row>
    <row r="76" spans="1:30" x14ac:dyDescent="0.2">
      <c r="K76" s="9"/>
      <c r="L76" s="9"/>
      <c r="M76" s="27" t="s">
        <v>88</v>
      </c>
    </row>
    <row r="77" spans="1:30" x14ac:dyDescent="0.2">
      <c r="K77" s="9" t="s">
        <v>89</v>
      </c>
      <c r="L77" s="9">
        <f>B9</f>
        <v>647</v>
      </c>
      <c r="M77" s="9">
        <f>($L$78/$L$77)*J67</f>
        <v>3077.8408037094282</v>
      </c>
    </row>
    <row r="78" spans="1:30" x14ac:dyDescent="0.2">
      <c r="K78" s="9" t="s">
        <v>90</v>
      </c>
      <c r="L78" s="9">
        <f>F9</f>
        <v>7871</v>
      </c>
      <c r="M78" s="9">
        <f t="shared" ref="M78:M83" si="21">($L$78/$L$77)*J68</f>
        <v>2761.5409582689335</v>
      </c>
    </row>
    <row r="79" spans="1:30" x14ac:dyDescent="0.2">
      <c r="K79" s="9"/>
      <c r="L79" s="9"/>
      <c r="M79" s="9">
        <f t="shared" si="21"/>
        <v>717.75734157650697</v>
      </c>
    </row>
    <row r="80" spans="1:30" x14ac:dyDescent="0.2">
      <c r="K80" s="9"/>
      <c r="L80" s="9"/>
      <c r="M80" s="9">
        <f t="shared" si="21"/>
        <v>3637.448222565688</v>
      </c>
    </row>
    <row r="81" spans="11:13" x14ac:dyDescent="0.2">
      <c r="K81" s="9"/>
      <c r="L81" s="9"/>
      <c r="M81" s="9">
        <f t="shared" si="21"/>
        <v>5133.7897990726433</v>
      </c>
    </row>
    <row r="82" spans="11:13" x14ac:dyDescent="0.2">
      <c r="K82" s="9"/>
      <c r="L82" s="9"/>
      <c r="M82" s="9">
        <f t="shared" si="21"/>
        <v>12870.970633693973</v>
      </c>
    </row>
    <row r="83" spans="11:13" x14ac:dyDescent="0.2">
      <c r="K83" s="9"/>
      <c r="L83" s="9"/>
      <c r="M83" s="9">
        <f t="shared" si="21"/>
        <v>790.74961360123655</v>
      </c>
    </row>
  </sheetData>
  <sortState ref="A2:H58">
    <sortCondition ref="H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26" workbookViewId="0">
      <selection activeCell="F45" sqref="F45"/>
    </sheetView>
  </sheetViews>
  <sheetFormatPr baseColWidth="10" defaultRowHeight="16" x14ac:dyDescent="0.2"/>
  <cols>
    <col min="1" max="1" width="8.83203125" bestFit="1" customWidth="1"/>
    <col min="2" max="2" width="8.1640625" bestFit="1" customWidth="1"/>
    <col min="3" max="3" width="6" bestFit="1" customWidth="1"/>
    <col min="4" max="4" width="11.6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>
        <v>1</v>
      </c>
      <c r="B2">
        <v>647</v>
      </c>
      <c r="C2">
        <v>8</v>
      </c>
      <c r="D2">
        <v>7871</v>
      </c>
    </row>
    <row r="3" spans="1:4" x14ac:dyDescent="0.2">
      <c r="A3">
        <v>2</v>
      </c>
      <c r="B3">
        <v>130</v>
      </c>
      <c r="C3">
        <v>9</v>
      </c>
      <c r="D3">
        <v>845</v>
      </c>
    </row>
    <row r="4" spans="1:4" x14ac:dyDescent="0.2">
      <c r="A4">
        <v>3</v>
      </c>
      <c r="B4">
        <v>254</v>
      </c>
      <c r="C4">
        <v>6</v>
      </c>
      <c r="D4">
        <v>2330</v>
      </c>
    </row>
    <row r="5" spans="1:4" x14ac:dyDescent="0.2">
      <c r="A5">
        <v>4</v>
      </c>
      <c r="B5">
        <v>1056</v>
      </c>
      <c r="C5">
        <v>2</v>
      </c>
      <c r="D5">
        <v>21272</v>
      </c>
    </row>
    <row r="6" spans="1:4" x14ac:dyDescent="0.2">
      <c r="A6">
        <v>5</v>
      </c>
      <c r="B6">
        <v>383</v>
      </c>
      <c r="C6">
        <v>4</v>
      </c>
      <c r="D6">
        <v>4224</v>
      </c>
    </row>
    <row r="7" spans="1:4" x14ac:dyDescent="0.2">
      <c r="A7">
        <v>6</v>
      </c>
      <c r="B7">
        <v>345</v>
      </c>
      <c r="C7">
        <v>8</v>
      </c>
      <c r="D7">
        <v>2826</v>
      </c>
    </row>
    <row r="8" spans="1:4" x14ac:dyDescent="0.2">
      <c r="A8">
        <v>7</v>
      </c>
      <c r="B8">
        <v>209</v>
      </c>
      <c r="C8">
        <v>3</v>
      </c>
      <c r="D8">
        <v>7320</v>
      </c>
    </row>
    <row r="9" spans="1:4" x14ac:dyDescent="0.2">
      <c r="A9">
        <v>8</v>
      </c>
      <c r="B9">
        <v>366</v>
      </c>
      <c r="C9">
        <v>2</v>
      </c>
      <c r="D9">
        <v>9125</v>
      </c>
    </row>
    <row r="10" spans="1:4" x14ac:dyDescent="0.2">
      <c r="A10">
        <v>9</v>
      </c>
      <c r="B10">
        <v>1181</v>
      </c>
      <c r="C10">
        <v>3</v>
      </c>
      <c r="D10">
        <v>11900</v>
      </c>
    </row>
    <row r="11" spans="1:4" x14ac:dyDescent="0.2">
      <c r="A11">
        <v>10</v>
      </c>
      <c r="B11">
        <v>181</v>
      </c>
      <c r="C11">
        <v>3</v>
      </c>
      <c r="D11">
        <v>4300</v>
      </c>
    </row>
    <row r="12" spans="1:4" x14ac:dyDescent="0.2">
      <c r="A12">
        <v>11</v>
      </c>
      <c r="B12">
        <v>739</v>
      </c>
      <c r="C12">
        <v>6</v>
      </c>
      <c r="D12">
        <v>4150</v>
      </c>
    </row>
    <row r="13" spans="1:4" x14ac:dyDescent="0.2">
      <c r="A13">
        <v>12</v>
      </c>
      <c r="B13">
        <v>108</v>
      </c>
      <c r="C13">
        <v>7</v>
      </c>
      <c r="D13">
        <v>900</v>
      </c>
    </row>
    <row r="14" spans="1:4" x14ac:dyDescent="0.2">
      <c r="A14">
        <v>13</v>
      </c>
      <c r="B14">
        <v>48</v>
      </c>
      <c r="C14">
        <v>6</v>
      </c>
      <c r="D14">
        <v>583</v>
      </c>
    </row>
    <row r="15" spans="1:4" x14ac:dyDescent="0.2">
      <c r="A15">
        <v>14</v>
      </c>
      <c r="B15">
        <v>249</v>
      </c>
      <c r="C15">
        <v>7</v>
      </c>
      <c r="D15">
        <v>2565</v>
      </c>
    </row>
    <row r="16" spans="1:4" x14ac:dyDescent="0.2">
      <c r="A16">
        <v>15</v>
      </c>
      <c r="B16">
        <v>371</v>
      </c>
      <c r="C16">
        <v>8</v>
      </c>
      <c r="D16">
        <v>4047</v>
      </c>
    </row>
    <row r="17" spans="1:4" x14ac:dyDescent="0.2">
      <c r="A17">
        <v>16</v>
      </c>
      <c r="B17">
        <v>211</v>
      </c>
      <c r="C17">
        <v>3</v>
      </c>
      <c r="D17">
        <v>1520</v>
      </c>
    </row>
    <row r="18" spans="1:4" x14ac:dyDescent="0.2">
      <c r="A18">
        <v>17</v>
      </c>
      <c r="B18">
        <v>1849</v>
      </c>
      <c r="C18">
        <v>7</v>
      </c>
      <c r="D18">
        <v>25910</v>
      </c>
    </row>
    <row r="19" spans="1:4" x14ac:dyDescent="0.2">
      <c r="A19">
        <v>19</v>
      </c>
      <c r="B19">
        <v>434</v>
      </c>
      <c r="C19">
        <v>1</v>
      </c>
      <c r="D19">
        <v>15052</v>
      </c>
    </row>
    <row r="20" spans="1:4" x14ac:dyDescent="0.2">
      <c r="A20">
        <v>20</v>
      </c>
      <c r="B20">
        <v>292</v>
      </c>
      <c r="C20">
        <v>3</v>
      </c>
      <c r="D20">
        <v>11039</v>
      </c>
    </row>
    <row r="21" spans="1:4" x14ac:dyDescent="0.2">
      <c r="A21">
        <v>22</v>
      </c>
      <c r="B21">
        <v>304</v>
      </c>
      <c r="C21">
        <v>7</v>
      </c>
      <c r="D21">
        <v>9369</v>
      </c>
    </row>
    <row r="22" spans="1:4" x14ac:dyDescent="0.2">
      <c r="A22">
        <v>23</v>
      </c>
      <c r="B22">
        <v>353</v>
      </c>
      <c r="C22">
        <v>5</v>
      </c>
      <c r="D22">
        <v>7184</v>
      </c>
    </row>
    <row r="23" spans="1:4" x14ac:dyDescent="0.2">
      <c r="A23">
        <v>24</v>
      </c>
      <c r="B23">
        <v>567</v>
      </c>
      <c r="C23">
        <v>8</v>
      </c>
      <c r="D23">
        <v>10447</v>
      </c>
    </row>
    <row r="24" spans="1:4" x14ac:dyDescent="0.2">
      <c r="A24">
        <v>25</v>
      </c>
      <c r="B24">
        <v>467</v>
      </c>
      <c r="C24">
        <v>7</v>
      </c>
      <c r="D24">
        <v>5100</v>
      </c>
    </row>
    <row r="25" spans="1:4" x14ac:dyDescent="0.2">
      <c r="A25">
        <v>27</v>
      </c>
      <c r="B25">
        <v>253</v>
      </c>
      <c r="C25">
        <v>8</v>
      </c>
      <c r="D25">
        <v>1651</v>
      </c>
    </row>
    <row r="26" spans="1:4" x14ac:dyDescent="0.2">
      <c r="A26">
        <v>28</v>
      </c>
      <c r="B26">
        <v>196</v>
      </c>
      <c r="C26">
        <v>7</v>
      </c>
      <c r="D26">
        <v>1450</v>
      </c>
    </row>
    <row r="27" spans="1:4" x14ac:dyDescent="0.2">
      <c r="A27">
        <v>29</v>
      </c>
      <c r="B27">
        <v>185</v>
      </c>
      <c r="C27">
        <v>8</v>
      </c>
      <c r="D27">
        <v>1745</v>
      </c>
    </row>
    <row r="28" spans="1:4" x14ac:dyDescent="0.2">
      <c r="A28">
        <v>30</v>
      </c>
      <c r="B28">
        <v>387</v>
      </c>
      <c r="C28">
        <v>4</v>
      </c>
      <c r="D28">
        <v>1798</v>
      </c>
    </row>
    <row r="29" spans="1:4" x14ac:dyDescent="0.2">
      <c r="A29">
        <v>31</v>
      </c>
      <c r="B29">
        <v>430</v>
      </c>
      <c r="C29">
        <v>4</v>
      </c>
      <c r="D29">
        <v>2957</v>
      </c>
    </row>
    <row r="30" spans="1:4" x14ac:dyDescent="0.2">
      <c r="A30">
        <v>32</v>
      </c>
      <c r="B30">
        <v>204</v>
      </c>
      <c r="C30">
        <v>5</v>
      </c>
      <c r="D30">
        <v>963</v>
      </c>
    </row>
    <row r="31" spans="1:4" x14ac:dyDescent="0.2">
      <c r="A31">
        <v>33</v>
      </c>
      <c r="B31">
        <v>71</v>
      </c>
      <c r="C31">
        <v>4</v>
      </c>
      <c r="D31">
        <v>1233</v>
      </c>
    </row>
    <row r="32" spans="1:4" x14ac:dyDescent="0.2">
      <c r="A32">
        <v>34</v>
      </c>
      <c r="B32">
        <v>840</v>
      </c>
      <c r="C32">
        <v>7</v>
      </c>
      <c r="D32">
        <v>3240</v>
      </c>
    </row>
    <row r="33" spans="1:4" x14ac:dyDescent="0.2">
      <c r="A33">
        <v>35</v>
      </c>
      <c r="B33">
        <v>1648</v>
      </c>
      <c r="C33">
        <v>6</v>
      </c>
      <c r="D33">
        <v>10000</v>
      </c>
    </row>
    <row r="34" spans="1:4" x14ac:dyDescent="0.2">
      <c r="A34">
        <v>36</v>
      </c>
      <c r="B34">
        <v>1035</v>
      </c>
      <c r="C34">
        <v>7</v>
      </c>
      <c r="D34">
        <v>6800</v>
      </c>
    </row>
    <row r="35" spans="1:4" x14ac:dyDescent="0.2">
      <c r="A35">
        <v>37</v>
      </c>
      <c r="B35">
        <v>548</v>
      </c>
      <c r="C35">
        <v>1</v>
      </c>
      <c r="D35">
        <v>3850</v>
      </c>
    </row>
    <row r="36" spans="1:4" x14ac:dyDescent="0.2">
      <c r="A36">
        <v>39</v>
      </c>
      <c r="B36">
        <v>302</v>
      </c>
      <c r="C36">
        <v>4</v>
      </c>
      <c r="D36">
        <v>5787</v>
      </c>
    </row>
    <row r="37" spans="1:4" x14ac:dyDescent="0.2">
      <c r="A37">
        <v>40</v>
      </c>
      <c r="B37">
        <v>1172</v>
      </c>
      <c r="C37">
        <v>9</v>
      </c>
      <c r="D37">
        <v>9700</v>
      </c>
    </row>
    <row r="38" spans="1:4" x14ac:dyDescent="0.2">
      <c r="A38">
        <v>41</v>
      </c>
      <c r="B38">
        <v>253</v>
      </c>
      <c r="C38">
        <v>7</v>
      </c>
      <c r="D38">
        <v>1100</v>
      </c>
    </row>
    <row r="39" spans="1:4" x14ac:dyDescent="0.2">
      <c r="A39">
        <v>42</v>
      </c>
      <c r="B39">
        <v>227</v>
      </c>
      <c r="C39">
        <v>8</v>
      </c>
      <c r="D39">
        <v>5578</v>
      </c>
    </row>
    <row r="40" spans="1:4" x14ac:dyDescent="0.2">
      <c r="A40">
        <v>43</v>
      </c>
      <c r="B40">
        <v>59</v>
      </c>
      <c r="C40">
        <v>8</v>
      </c>
      <c r="D40">
        <v>1060</v>
      </c>
    </row>
    <row r="41" spans="1:4" x14ac:dyDescent="0.2">
      <c r="A41">
        <v>44</v>
      </c>
      <c r="B41">
        <v>299</v>
      </c>
      <c r="C41">
        <v>7</v>
      </c>
      <c r="D41">
        <v>5279</v>
      </c>
    </row>
    <row r="42" spans="1:4" x14ac:dyDescent="0.2">
      <c r="A42">
        <v>45</v>
      </c>
      <c r="B42">
        <v>422</v>
      </c>
      <c r="C42">
        <v>5</v>
      </c>
      <c r="D42">
        <v>8117</v>
      </c>
    </row>
    <row r="43" spans="1:4" x14ac:dyDescent="0.2">
      <c r="A43">
        <v>46</v>
      </c>
      <c r="B43">
        <v>1058</v>
      </c>
      <c r="C43">
        <v>6</v>
      </c>
      <c r="D43">
        <v>8710</v>
      </c>
    </row>
    <row r="44" spans="1:4" x14ac:dyDescent="0.2">
      <c r="A44">
        <v>47</v>
      </c>
      <c r="B44">
        <v>65</v>
      </c>
      <c r="C44">
        <v>6</v>
      </c>
      <c r="D44">
        <v>796</v>
      </c>
    </row>
    <row r="45" spans="1:4" x14ac:dyDescent="0.2">
      <c r="A45">
        <v>48</v>
      </c>
      <c r="B45">
        <v>390</v>
      </c>
      <c r="C45">
        <v>4</v>
      </c>
      <c r="D45">
        <v>11023</v>
      </c>
    </row>
    <row r="46" spans="1:4" x14ac:dyDescent="0.2">
      <c r="A46">
        <v>49</v>
      </c>
      <c r="B46">
        <v>193</v>
      </c>
      <c r="C46">
        <v>6</v>
      </c>
      <c r="D46">
        <v>1755</v>
      </c>
    </row>
    <row r="47" spans="1:4" x14ac:dyDescent="0.2">
      <c r="A47">
        <v>50</v>
      </c>
      <c r="B47">
        <v>1526</v>
      </c>
      <c r="C47">
        <v>7</v>
      </c>
      <c r="D47">
        <v>5931</v>
      </c>
    </row>
    <row r="48" spans="1:4" x14ac:dyDescent="0.2">
      <c r="A48">
        <v>51</v>
      </c>
      <c r="B48">
        <v>575</v>
      </c>
      <c r="C48">
        <v>9</v>
      </c>
      <c r="D48">
        <v>4456</v>
      </c>
    </row>
    <row r="49" spans="1:4" x14ac:dyDescent="0.2">
      <c r="A49">
        <v>52</v>
      </c>
      <c r="B49">
        <v>509</v>
      </c>
      <c r="C49">
        <v>3</v>
      </c>
      <c r="D49">
        <v>3600</v>
      </c>
    </row>
    <row r="50" spans="1:4" x14ac:dyDescent="0.2">
      <c r="A50">
        <v>53</v>
      </c>
      <c r="B50">
        <v>583</v>
      </c>
      <c r="C50">
        <v>4</v>
      </c>
      <c r="D50">
        <v>4557</v>
      </c>
    </row>
    <row r="51" spans="1:4" x14ac:dyDescent="0.2">
      <c r="A51">
        <v>54</v>
      </c>
      <c r="B51">
        <v>315</v>
      </c>
      <c r="C51">
        <v>4</v>
      </c>
      <c r="D51">
        <v>8752</v>
      </c>
    </row>
    <row r="52" spans="1:4" x14ac:dyDescent="0.2">
      <c r="A52">
        <v>55</v>
      </c>
      <c r="B52">
        <v>138</v>
      </c>
      <c r="C52">
        <v>5</v>
      </c>
      <c r="D52">
        <v>3440</v>
      </c>
    </row>
    <row r="53" spans="1:4" x14ac:dyDescent="0.2">
      <c r="A53">
        <v>56</v>
      </c>
      <c r="B53">
        <v>257</v>
      </c>
      <c r="C53">
        <v>4</v>
      </c>
      <c r="D53">
        <v>1981</v>
      </c>
    </row>
    <row r="54" spans="1:4" x14ac:dyDescent="0.2">
      <c r="A54">
        <v>57</v>
      </c>
      <c r="B54">
        <v>423</v>
      </c>
      <c r="C54">
        <v>1</v>
      </c>
      <c r="D54">
        <v>13700</v>
      </c>
    </row>
    <row r="55" spans="1:4" x14ac:dyDescent="0.2">
      <c r="A55">
        <v>58</v>
      </c>
      <c r="B55">
        <v>495</v>
      </c>
      <c r="C55">
        <v>7</v>
      </c>
      <c r="D55">
        <v>7105</v>
      </c>
    </row>
    <row r="56" spans="1:4" x14ac:dyDescent="0.2">
      <c r="A56">
        <v>59</v>
      </c>
      <c r="B56">
        <v>622</v>
      </c>
      <c r="C56">
        <v>6</v>
      </c>
      <c r="D56">
        <v>6816</v>
      </c>
    </row>
    <row r="57" spans="1:4" x14ac:dyDescent="0.2">
      <c r="A57">
        <v>60</v>
      </c>
      <c r="B57">
        <v>204</v>
      </c>
      <c r="C57">
        <v>8</v>
      </c>
      <c r="D57">
        <v>4620</v>
      </c>
    </row>
    <row r="58" spans="1:4" x14ac:dyDescent="0.2">
      <c r="A58">
        <v>61</v>
      </c>
      <c r="B58">
        <v>616</v>
      </c>
      <c r="C58">
        <v>6</v>
      </c>
      <c r="D58">
        <v>7451</v>
      </c>
    </row>
    <row r="60" spans="1:4" x14ac:dyDescent="0.2">
      <c r="A60" t="s">
        <v>4</v>
      </c>
      <c r="B60">
        <f>MIN(B2:B58)</f>
        <v>48</v>
      </c>
      <c r="C60">
        <f>MIN(C2:C58)</f>
        <v>1</v>
      </c>
      <c r="D60">
        <f>MIN(D2:D58)</f>
        <v>583</v>
      </c>
    </row>
    <row r="61" spans="1:4" x14ac:dyDescent="0.2">
      <c r="A61" t="s">
        <v>5</v>
      </c>
      <c r="B61">
        <f>MAX(B2:B58)</f>
        <v>1849</v>
      </c>
      <c r="C61">
        <f>MAX(C2:C58)</f>
        <v>9</v>
      </c>
      <c r="D61">
        <f>MAX(D2:D58)</f>
        <v>25910</v>
      </c>
    </row>
    <row r="62" spans="1:4" x14ac:dyDescent="0.2">
      <c r="A62" t="s">
        <v>6</v>
      </c>
      <c r="B62">
        <f>MEDIAN(B2:B58)</f>
        <v>366</v>
      </c>
      <c r="C62">
        <f>MEDIAN(C2:C58)</f>
        <v>6</v>
      </c>
      <c r="D62">
        <f>MEDIAN(D2:D58)</f>
        <v>4557</v>
      </c>
    </row>
    <row r="63" spans="1:4" x14ac:dyDescent="0.2">
      <c r="A63" t="s">
        <v>7</v>
      </c>
      <c r="B63">
        <f>MODE(B2:B58)</f>
        <v>253</v>
      </c>
      <c r="C63">
        <f>MODE(C2:C58)</f>
        <v>7</v>
      </c>
      <c r="D63" t="e">
        <f>MODE(D2:D58)</f>
        <v>#N/A</v>
      </c>
    </row>
    <row r="64" spans="1:4" x14ac:dyDescent="0.2">
      <c r="A64" t="s">
        <v>8</v>
      </c>
      <c r="B64">
        <f>AVERAGE(B2:B58)</f>
        <v>477.96491228070175</v>
      </c>
      <c r="C64">
        <f>AVERAGE(C2:C58)</f>
        <v>5.5789473684210522</v>
      </c>
      <c r="D64">
        <f>AVERAGE(D2:D58)</f>
        <v>5910.1754385964914</v>
      </c>
    </row>
    <row r="65" spans="1:4" x14ac:dyDescent="0.2">
      <c r="A65" t="s">
        <v>9</v>
      </c>
      <c r="B65">
        <f>STDEV(B2:B58)</f>
        <v>397.92703768190432</v>
      </c>
      <c r="C65">
        <f>STDEV(C2:C58)</f>
        <v>2.1790181965169264</v>
      </c>
      <c r="D65">
        <f>STDEV(D2:D58)</f>
        <v>4968.8425323739957</v>
      </c>
    </row>
    <row r="66" spans="1:4" x14ac:dyDescent="0.2">
      <c r="A66" t="s">
        <v>10</v>
      </c>
      <c r="B66">
        <f>COUNT(B2:B58)</f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activeCell="H47" sqref="H47"/>
    </sheetView>
  </sheetViews>
  <sheetFormatPr baseColWidth="10" defaultRowHeight="16" x14ac:dyDescent="0.2"/>
  <cols>
    <col min="1" max="1" width="8.83203125" bestFit="1" customWidth="1"/>
    <col min="2" max="2" width="12.1640625" bestFit="1" customWidth="1"/>
    <col min="3" max="3" width="6" bestFit="1" customWidth="1"/>
    <col min="4" max="4" width="12.1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>
        <v>1</v>
      </c>
      <c r="B2">
        <v>647</v>
      </c>
      <c r="C2">
        <v>8</v>
      </c>
      <c r="D2">
        <v>7871</v>
      </c>
    </row>
    <row r="3" spans="1:4" x14ac:dyDescent="0.2">
      <c r="A3">
        <v>2</v>
      </c>
      <c r="B3">
        <v>130</v>
      </c>
      <c r="C3">
        <v>9</v>
      </c>
      <c r="D3">
        <v>845</v>
      </c>
    </row>
    <row r="4" spans="1:4" x14ac:dyDescent="0.2">
      <c r="A4">
        <v>3</v>
      </c>
      <c r="B4">
        <v>254</v>
      </c>
      <c r="C4">
        <v>6</v>
      </c>
      <c r="D4">
        <v>2330</v>
      </c>
    </row>
    <row r="5" spans="1:4" x14ac:dyDescent="0.2">
      <c r="A5">
        <v>4</v>
      </c>
      <c r="B5">
        <v>1056</v>
      </c>
      <c r="C5">
        <v>2</v>
      </c>
      <c r="D5">
        <v>21272</v>
      </c>
    </row>
    <row r="6" spans="1:4" x14ac:dyDescent="0.2">
      <c r="A6">
        <v>5</v>
      </c>
      <c r="B6">
        <v>383</v>
      </c>
      <c r="C6">
        <v>4</v>
      </c>
      <c r="D6">
        <v>4224</v>
      </c>
    </row>
    <row r="7" spans="1:4" x14ac:dyDescent="0.2">
      <c r="A7">
        <v>6</v>
      </c>
      <c r="B7">
        <v>345</v>
      </c>
      <c r="C7">
        <v>8</v>
      </c>
      <c r="D7">
        <v>2826</v>
      </c>
    </row>
    <row r="8" spans="1:4" x14ac:dyDescent="0.2">
      <c r="A8">
        <v>7</v>
      </c>
      <c r="B8">
        <v>209</v>
      </c>
      <c r="C8">
        <v>3</v>
      </c>
      <c r="D8">
        <v>7320</v>
      </c>
    </row>
    <row r="9" spans="1:4" x14ac:dyDescent="0.2">
      <c r="A9">
        <v>8</v>
      </c>
      <c r="B9">
        <v>366</v>
      </c>
      <c r="C9">
        <v>2</v>
      </c>
      <c r="D9">
        <v>9125</v>
      </c>
    </row>
    <row r="10" spans="1:4" x14ac:dyDescent="0.2">
      <c r="A10">
        <v>9</v>
      </c>
      <c r="B10">
        <v>1181</v>
      </c>
      <c r="C10">
        <v>3</v>
      </c>
      <c r="D10">
        <v>11900</v>
      </c>
    </row>
    <row r="11" spans="1:4" x14ac:dyDescent="0.2">
      <c r="A11">
        <v>10</v>
      </c>
      <c r="B11">
        <v>181</v>
      </c>
      <c r="C11">
        <v>3</v>
      </c>
      <c r="D11">
        <v>4300</v>
      </c>
    </row>
    <row r="12" spans="1:4" x14ac:dyDescent="0.2">
      <c r="A12">
        <v>11</v>
      </c>
      <c r="B12">
        <v>739</v>
      </c>
      <c r="C12">
        <v>6</v>
      </c>
      <c r="D12">
        <v>4150</v>
      </c>
    </row>
    <row r="13" spans="1:4" x14ac:dyDescent="0.2">
      <c r="A13">
        <v>12</v>
      </c>
      <c r="B13">
        <v>108</v>
      </c>
      <c r="C13">
        <v>7</v>
      </c>
      <c r="D13">
        <v>900</v>
      </c>
    </row>
    <row r="14" spans="1:4" x14ac:dyDescent="0.2">
      <c r="A14">
        <v>13</v>
      </c>
      <c r="B14">
        <v>48</v>
      </c>
      <c r="C14">
        <v>6</v>
      </c>
      <c r="D14">
        <v>583</v>
      </c>
    </row>
    <row r="15" spans="1:4" x14ac:dyDescent="0.2">
      <c r="A15">
        <v>14</v>
      </c>
      <c r="B15">
        <v>249</v>
      </c>
      <c r="C15">
        <v>7</v>
      </c>
      <c r="D15">
        <v>2565</v>
      </c>
    </row>
    <row r="16" spans="1:4" x14ac:dyDescent="0.2">
      <c r="A16">
        <v>15</v>
      </c>
      <c r="B16">
        <v>371</v>
      </c>
      <c r="C16">
        <v>8</v>
      </c>
      <c r="D16">
        <v>4047</v>
      </c>
    </row>
    <row r="17" spans="1:4" x14ac:dyDescent="0.2">
      <c r="A17">
        <v>16</v>
      </c>
      <c r="B17">
        <v>211</v>
      </c>
      <c r="C17">
        <v>3</v>
      </c>
      <c r="D17">
        <v>1520</v>
      </c>
    </row>
    <row r="18" spans="1:4" x14ac:dyDescent="0.2">
      <c r="A18">
        <v>17</v>
      </c>
      <c r="B18">
        <v>1849</v>
      </c>
      <c r="C18">
        <v>7</v>
      </c>
      <c r="D18">
        <v>25910</v>
      </c>
    </row>
    <row r="19" spans="1:4" x14ac:dyDescent="0.2">
      <c r="A19">
        <v>19</v>
      </c>
      <c r="B19">
        <v>434</v>
      </c>
      <c r="C19">
        <v>1</v>
      </c>
      <c r="D19">
        <v>15052</v>
      </c>
    </row>
    <row r="20" spans="1:4" x14ac:dyDescent="0.2">
      <c r="A20">
        <v>20</v>
      </c>
      <c r="B20">
        <v>292</v>
      </c>
      <c r="C20">
        <v>3</v>
      </c>
      <c r="D20">
        <v>11039</v>
      </c>
    </row>
    <row r="21" spans="1:4" x14ac:dyDescent="0.2">
      <c r="A21">
        <v>22</v>
      </c>
      <c r="B21">
        <v>304</v>
      </c>
      <c r="C21">
        <v>7</v>
      </c>
      <c r="D21">
        <v>9369</v>
      </c>
    </row>
    <row r="22" spans="1:4" x14ac:dyDescent="0.2">
      <c r="A22">
        <v>23</v>
      </c>
      <c r="B22">
        <v>353</v>
      </c>
      <c r="C22">
        <v>5</v>
      </c>
      <c r="D22">
        <v>7184</v>
      </c>
    </row>
    <row r="23" spans="1:4" x14ac:dyDescent="0.2">
      <c r="A23">
        <v>24</v>
      </c>
      <c r="B23">
        <v>567</v>
      </c>
      <c r="C23">
        <v>8</v>
      </c>
      <c r="D23">
        <v>10447</v>
      </c>
    </row>
    <row r="24" spans="1:4" x14ac:dyDescent="0.2">
      <c r="A24">
        <v>25</v>
      </c>
      <c r="B24">
        <v>467</v>
      </c>
      <c r="C24">
        <v>7</v>
      </c>
      <c r="D24">
        <v>5100</v>
      </c>
    </row>
    <row r="25" spans="1:4" x14ac:dyDescent="0.2">
      <c r="A25">
        <v>27</v>
      </c>
      <c r="B25">
        <v>253</v>
      </c>
      <c r="C25">
        <v>8</v>
      </c>
      <c r="D25">
        <v>1651</v>
      </c>
    </row>
    <row r="26" spans="1:4" x14ac:dyDescent="0.2">
      <c r="A26">
        <v>28</v>
      </c>
      <c r="B26">
        <v>196</v>
      </c>
      <c r="C26">
        <v>7</v>
      </c>
      <c r="D26">
        <v>1450</v>
      </c>
    </row>
    <row r="27" spans="1:4" x14ac:dyDescent="0.2">
      <c r="A27">
        <v>29</v>
      </c>
      <c r="B27">
        <v>185</v>
      </c>
      <c r="C27">
        <v>8</v>
      </c>
      <c r="D27">
        <v>1745</v>
      </c>
    </row>
    <row r="28" spans="1:4" x14ac:dyDescent="0.2">
      <c r="A28">
        <v>30</v>
      </c>
      <c r="B28">
        <v>387</v>
      </c>
      <c r="C28">
        <v>4</v>
      </c>
      <c r="D28">
        <v>1798</v>
      </c>
    </row>
    <row r="29" spans="1:4" x14ac:dyDescent="0.2">
      <c r="A29">
        <v>31</v>
      </c>
      <c r="B29">
        <v>430</v>
      </c>
      <c r="C29">
        <v>4</v>
      </c>
      <c r="D29">
        <v>2957</v>
      </c>
    </row>
    <row r="30" spans="1:4" x14ac:dyDescent="0.2">
      <c r="A30">
        <v>32</v>
      </c>
      <c r="B30">
        <v>204</v>
      </c>
      <c r="C30">
        <v>5</v>
      </c>
      <c r="D30">
        <v>963</v>
      </c>
    </row>
    <row r="31" spans="1:4" x14ac:dyDescent="0.2">
      <c r="A31">
        <v>33</v>
      </c>
      <c r="B31">
        <v>71</v>
      </c>
      <c r="C31">
        <v>4</v>
      </c>
      <c r="D31">
        <v>1233</v>
      </c>
    </row>
    <row r="32" spans="1:4" x14ac:dyDescent="0.2">
      <c r="A32">
        <v>34</v>
      </c>
      <c r="B32">
        <v>840</v>
      </c>
      <c r="C32">
        <v>7</v>
      </c>
      <c r="D32">
        <v>3240</v>
      </c>
    </row>
    <row r="33" spans="1:4" x14ac:dyDescent="0.2">
      <c r="A33">
        <v>35</v>
      </c>
      <c r="B33">
        <v>1648</v>
      </c>
      <c r="C33">
        <v>6</v>
      </c>
      <c r="D33">
        <v>10000</v>
      </c>
    </row>
    <row r="34" spans="1:4" x14ac:dyDescent="0.2">
      <c r="A34">
        <v>36</v>
      </c>
      <c r="B34">
        <v>1035</v>
      </c>
      <c r="C34">
        <v>7</v>
      </c>
      <c r="D34">
        <v>6800</v>
      </c>
    </row>
    <row r="35" spans="1:4" x14ac:dyDescent="0.2">
      <c r="A35">
        <v>37</v>
      </c>
      <c r="B35">
        <v>548</v>
      </c>
      <c r="C35">
        <v>1</v>
      </c>
      <c r="D35">
        <v>3850</v>
      </c>
    </row>
    <row r="36" spans="1:4" x14ac:dyDescent="0.2">
      <c r="A36">
        <v>39</v>
      </c>
      <c r="B36">
        <v>302</v>
      </c>
      <c r="C36">
        <v>4</v>
      </c>
      <c r="D36">
        <v>5787</v>
      </c>
    </row>
    <row r="37" spans="1:4" x14ac:dyDescent="0.2">
      <c r="A37">
        <v>40</v>
      </c>
      <c r="B37">
        <v>1172</v>
      </c>
      <c r="C37">
        <v>9</v>
      </c>
      <c r="D37">
        <v>9700</v>
      </c>
    </row>
    <row r="38" spans="1:4" x14ac:dyDescent="0.2">
      <c r="A38">
        <v>41</v>
      </c>
      <c r="B38">
        <v>253</v>
      </c>
      <c r="C38">
        <v>7</v>
      </c>
      <c r="D38">
        <v>1100</v>
      </c>
    </row>
    <row r="39" spans="1:4" x14ac:dyDescent="0.2">
      <c r="A39">
        <v>42</v>
      </c>
      <c r="B39">
        <v>227</v>
      </c>
      <c r="C39">
        <v>8</v>
      </c>
      <c r="D39">
        <v>5578</v>
      </c>
    </row>
    <row r="40" spans="1:4" x14ac:dyDescent="0.2">
      <c r="A40">
        <v>43</v>
      </c>
      <c r="B40">
        <v>59</v>
      </c>
      <c r="C40">
        <v>8</v>
      </c>
      <c r="D40">
        <v>1060</v>
      </c>
    </row>
    <row r="41" spans="1:4" x14ac:dyDescent="0.2">
      <c r="A41">
        <v>44</v>
      </c>
      <c r="B41">
        <v>299</v>
      </c>
      <c r="C41">
        <v>7</v>
      </c>
      <c r="D41">
        <v>5279</v>
      </c>
    </row>
    <row r="42" spans="1:4" x14ac:dyDescent="0.2">
      <c r="A42">
        <v>45</v>
      </c>
      <c r="B42">
        <v>422</v>
      </c>
      <c r="C42">
        <v>5</v>
      </c>
      <c r="D42">
        <v>8117</v>
      </c>
    </row>
    <row r="43" spans="1:4" x14ac:dyDescent="0.2">
      <c r="A43">
        <v>46</v>
      </c>
      <c r="B43">
        <v>1058</v>
      </c>
      <c r="C43">
        <v>6</v>
      </c>
      <c r="D43">
        <v>8710</v>
      </c>
    </row>
    <row r="44" spans="1:4" x14ac:dyDescent="0.2">
      <c r="A44">
        <v>47</v>
      </c>
      <c r="B44">
        <v>65</v>
      </c>
      <c r="C44">
        <v>6</v>
      </c>
      <c r="D44">
        <v>796</v>
      </c>
    </row>
    <row r="45" spans="1:4" x14ac:dyDescent="0.2">
      <c r="A45">
        <v>48</v>
      </c>
      <c r="B45">
        <v>390</v>
      </c>
      <c r="C45">
        <v>4</v>
      </c>
      <c r="D45">
        <v>11023</v>
      </c>
    </row>
    <row r="46" spans="1:4" x14ac:dyDescent="0.2">
      <c r="A46">
        <v>49</v>
      </c>
      <c r="B46">
        <v>193</v>
      </c>
      <c r="C46">
        <v>6</v>
      </c>
      <c r="D46">
        <v>1755</v>
      </c>
    </row>
    <row r="47" spans="1:4" x14ac:dyDescent="0.2">
      <c r="A47">
        <v>50</v>
      </c>
      <c r="B47">
        <v>1526</v>
      </c>
      <c r="C47">
        <v>7</v>
      </c>
      <c r="D47">
        <v>5931</v>
      </c>
    </row>
    <row r="48" spans="1:4" x14ac:dyDescent="0.2">
      <c r="A48">
        <v>51</v>
      </c>
      <c r="B48">
        <v>575</v>
      </c>
      <c r="C48">
        <v>9</v>
      </c>
      <c r="D48">
        <v>4456</v>
      </c>
    </row>
    <row r="49" spans="1:4" x14ac:dyDescent="0.2">
      <c r="A49">
        <v>52</v>
      </c>
      <c r="B49">
        <v>509</v>
      </c>
      <c r="C49">
        <v>3</v>
      </c>
      <c r="D49">
        <v>3600</v>
      </c>
    </row>
    <row r="50" spans="1:4" x14ac:dyDescent="0.2">
      <c r="A50">
        <v>53</v>
      </c>
      <c r="B50">
        <v>583</v>
      </c>
      <c r="C50">
        <v>4</v>
      </c>
      <c r="D50">
        <v>4557</v>
      </c>
    </row>
    <row r="51" spans="1:4" x14ac:dyDescent="0.2">
      <c r="A51">
        <v>54</v>
      </c>
      <c r="B51">
        <v>315</v>
      </c>
      <c r="C51">
        <v>4</v>
      </c>
      <c r="D51">
        <v>8752</v>
      </c>
    </row>
    <row r="52" spans="1:4" x14ac:dyDescent="0.2">
      <c r="A52">
        <v>55</v>
      </c>
      <c r="B52">
        <v>138</v>
      </c>
      <c r="C52">
        <v>5</v>
      </c>
      <c r="D52">
        <v>3440</v>
      </c>
    </row>
    <row r="53" spans="1:4" x14ac:dyDescent="0.2">
      <c r="A53">
        <v>56</v>
      </c>
      <c r="B53">
        <v>257</v>
      </c>
      <c r="C53">
        <v>4</v>
      </c>
      <c r="D53">
        <v>1981</v>
      </c>
    </row>
    <row r="54" spans="1:4" x14ac:dyDescent="0.2">
      <c r="A54">
        <v>57</v>
      </c>
      <c r="B54">
        <v>423</v>
      </c>
      <c r="C54">
        <v>1</v>
      </c>
      <c r="D54">
        <v>13700</v>
      </c>
    </row>
    <row r="55" spans="1:4" x14ac:dyDescent="0.2">
      <c r="A55">
        <v>58</v>
      </c>
      <c r="B55">
        <v>495</v>
      </c>
      <c r="C55">
        <v>7</v>
      </c>
      <c r="D55">
        <v>7105</v>
      </c>
    </row>
    <row r="56" spans="1:4" x14ac:dyDescent="0.2">
      <c r="A56">
        <v>59</v>
      </c>
      <c r="B56">
        <v>622</v>
      </c>
      <c r="C56">
        <v>6</v>
      </c>
      <c r="D56">
        <v>6816</v>
      </c>
    </row>
    <row r="57" spans="1:4" x14ac:dyDescent="0.2">
      <c r="A57">
        <v>60</v>
      </c>
      <c r="B57">
        <v>204</v>
      </c>
      <c r="C57">
        <v>8</v>
      </c>
      <c r="D57">
        <v>4620</v>
      </c>
    </row>
    <row r="58" spans="1:4" x14ac:dyDescent="0.2">
      <c r="A58">
        <v>61</v>
      </c>
      <c r="B58">
        <v>616</v>
      </c>
      <c r="C58">
        <v>6</v>
      </c>
      <c r="D58">
        <v>7451</v>
      </c>
    </row>
    <row r="60" spans="1:4" x14ac:dyDescent="0.2">
      <c r="A60" t="s">
        <v>4</v>
      </c>
      <c r="B60">
        <f t="shared" ref="B60:D60" si="0">MIN(B2:B58)</f>
        <v>48</v>
      </c>
      <c r="C60">
        <f t="shared" si="0"/>
        <v>1</v>
      </c>
      <c r="D60">
        <f t="shared" si="0"/>
        <v>583</v>
      </c>
    </row>
    <row r="61" spans="1:4" x14ac:dyDescent="0.2">
      <c r="A61" t="s">
        <v>5</v>
      </c>
      <c r="B61">
        <f t="shared" ref="B61:D61" si="1">MAX(B2:B58)</f>
        <v>1849</v>
      </c>
      <c r="C61">
        <f t="shared" si="1"/>
        <v>9</v>
      </c>
      <c r="D61">
        <f t="shared" si="1"/>
        <v>25910</v>
      </c>
    </row>
    <row r="62" spans="1:4" x14ac:dyDescent="0.2">
      <c r="A62" t="s">
        <v>6</v>
      </c>
      <c r="B62">
        <f t="shared" ref="B62:D62" si="2">MEDIAN(B2:B58)</f>
        <v>366</v>
      </c>
      <c r="C62">
        <f t="shared" si="2"/>
        <v>6</v>
      </c>
      <c r="D62">
        <f t="shared" si="2"/>
        <v>4557</v>
      </c>
    </row>
    <row r="63" spans="1:4" x14ac:dyDescent="0.2">
      <c r="A63" t="s">
        <v>7</v>
      </c>
      <c r="B63">
        <f t="shared" ref="B63:D63" si="3">MODE(B2:B58)</f>
        <v>253</v>
      </c>
      <c r="C63">
        <f t="shared" si="3"/>
        <v>7</v>
      </c>
      <c r="D63" t="e">
        <f t="shared" si="3"/>
        <v>#N/A</v>
      </c>
    </row>
    <row r="64" spans="1:4" x14ac:dyDescent="0.2">
      <c r="A64" t="s">
        <v>8</v>
      </c>
      <c r="B64">
        <f t="shared" ref="B64:D64" si="4">AVERAGE(B2:B58)</f>
        <v>477.96491228070175</v>
      </c>
      <c r="C64">
        <f t="shared" si="4"/>
        <v>5.5789473684210522</v>
      </c>
      <c r="D64">
        <f t="shared" si="4"/>
        <v>5910.1754385964914</v>
      </c>
    </row>
    <row r="65" spans="1:4" x14ac:dyDescent="0.2">
      <c r="A65" t="s">
        <v>9</v>
      </c>
      <c r="B65">
        <f t="shared" ref="B65:D65" si="5">STDEV(B2:B58)</f>
        <v>397.92703768190432</v>
      </c>
      <c r="C65">
        <f t="shared" si="5"/>
        <v>2.1790181965169264</v>
      </c>
      <c r="D65">
        <f t="shared" si="5"/>
        <v>4968.8425323739957</v>
      </c>
    </row>
    <row r="66" spans="1:4" x14ac:dyDescent="0.2">
      <c r="A66" t="s">
        <v>10</v>
      </c>
      <c r="B66">
        <f>COUNT(B2:B58)</f>
        <v>57</v>
      </c>
      <c r="C66">
        <f t="shared" ref="C66" si="6">COUNT(C2:C58)</f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2"/>
  <sheetViews>
    <sheetView topLeftCell="A31" zoomScale="139" zoomScaleNormal="139" workbookViewId="0">
      <selection activeCell="R27" sqref="R27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303.92704495210023</v>
      </c>
      <c r="S3" s="3">
        <f>L44</f>
        <v>470.91666666666663</v>
      </c>
      <c r="T3" s="3">
        <f>L55</f>
        <v>1392.0153768779692</v>
      </c>
      <c r="U3" s="3">
        <f>L65</f>
        <v>1180.697114798628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433.0729550479</v>
      </c>
      <c r="S4" s="3">
        <f>L45-L44</f>
        <v>757.25220750551887</v>
      </c>
      <c r="T4" s="3">
        <f>L56-L55</f>
        <v>621.60342207764461</v>
      </c>
      <c r="U4" s="3">
        <f>L66-L65</f>
        <v>974.08577993821359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2433.325673709408</v>
      </c>
      <c r="S5" s="3">
        <f>L46-L45</f>
        <v>1270.2809800388159</v>
      </c>
      <c r="T5" s="3">
        <f>L57-L56</f>
        <v>1279.3327121105585</v>
      </c>
      <c r="U5" s="3">
        <f>L67-L66</f>
        <v>2860.4171882851588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1371.4106606957362</v>
      </c>
      <c r="S6" s="3">
        <f>L47-L46</f>
        <v>18187.15649499535</v>
      </c>
      <c r="T6" s="3">
        <f>L58-L57</f>
        <v>5353.2837830514763</v>
      </c>
      <c r="U6" s="3">
        <f>L68-L67</f>
        <v>6320.9438563719432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278.09207442164848</v>
      </c>
      <c r="S7" s="3">
        <f>L44-L43</f>
        <v>376.60784313725492</v>
      </c>
      <c r="T7" s="3">
        <f>L55-L54</f>
        <v>605.03604871259449</v>
      </c>
      <c r="U7" s="3">
        <f>L65-L64</f>
        <v>1115.2376553391687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t="s">
        <v>40</v>
      </c>
      <c r="B33">
        <v>31</v>
      </c>
      <c r="C33">
        <v>430</v>
      </c>
      <c r="D33">
        <v>4</v>
      </c>
      <c r="E33">
        <v>2957</v>
      </c>
      <c r="F33">
        <v>3522.2608695652175</v>
      </c>
      <c r="G33" s="3">
        <f t="shared" ref="G33:G39" si="12">ABS(E33-F33)/E33</f>
        <v>0.19116025348840632</v>
      </c>
      <c r="H33" s="4" t="str">
        <f>IF(G33&lt;=0.25,"YES","NO")</f>
        <v>YES</v>
      </c>
      <c r="I33" s="4">
        <f>IF(H33="YES",1,0)</f>
        <v>1</v>
      </c>
      <c r="J33" s="10">
        <f>ABS(E33-F33)</f>
        <v>565.26086956521749</v>
      </c>
      <c r="K33" t="s">
        <v>4</v>
      </c>
      <c r="L33" s="3">
        <f>MIN(J33:J39)</f>
        <v>25.834970530451756</v>
      </c>
    </row>
    <row r="34" spans="1:12" x14ac:dyDescent="0.2">
      <c r="B34">
        <v>32</v>
      </c>
      <c r="C34">
        <v>204</v>
      </c>
      <c r="D34">
        <v>5</v>
      </c>
      <c r="E34">
        <v>963</v>
      </c>
      <c r="F34">
        <v>1700.0000000000002</v>
      </c>
      <c r="G34" s="3">
        <f t="shared" si="12"/>
        <v>0.76531671858774686</v>
      </c>
      <c r="H34" s="4" t="str">
        <f>IF(G34&lt;=0.25,"YES","NO")</f>
        <v>NO</v>
      </c>
      <c r="I34" s="4">
        <f>IF(H34="YES",1,0)</f>
        <v>0</v>
      </c>
      <c r="J34" s="10">
        <f>ABS(E34-F34)</f>
        <v>737.00000000000023</v>
      </c>
      <c r="K34" t="s">
        <v>25</v>
      </c>
      <c r="L34" s="3">
        <f>QUARTILE(J33:J39,1)</f>
        <v>303.92704495210023</v>
      </c>
    </row>
    <row r="35" spans="1:12" x14ac:dyDescent="0.2">
      <c r="B35">
        <v>33</v>
      </c>
      <c r="C35">
        <v>71</v>
      </c>
      <c r="D35">
        <v>4</v>
      </c>
      <c r="E35">
        <v>1233</v>
      </c>
      <c r="F35">
        <v>1275.593220338983</v>
      </c>
      <c r="G35" s="3">
        <f t="shared" si="12"/>
        <v>3.4544379836969161E-2</v>
      </c>
      <c r="H35" s="4" t="str">
        <f>IF(G35&lt;=0.25,"YES","NO")</f>
        <v>YES</v>
      </c>
      <c r="I35" s="4">
        <f>IF(H35="YES",1,0)</f>
        <v>1</v>
      </c>
      <c r="J35" s="10">
        <f>ABS(E35-F35)</f>
        <v>42.593220338982974</v>
      </c>
      <c r="K35" t="s">
        <v>26</v>
      </c>
      <c r="L35" s="6">
        <f>MEDIAN(J33:J39)</f>
        <v>737.00000000000023</v>
      </c>
    </row>
    <row r="36" spans="1:12" x14ac:dyDescent="0.2">
      <c r="B36">
        <v>34</v>
      </c>
      <c r="C36">
        <v>840</v>
      </c>
      <c r="D36">
        <v>7</v>
      </c>
      <c r="E36">
        <v>3240</v>
      </c>
      <c r="F36">
        <v>5941.0609037328095</v>
      </c>
      <c r="G36" s="3">
        <f t="shared" si="12"/>
        <v>0.83366077275703998</v>
      </c>
      <c r="H36" s="4" t="str">
        <f t="shared" ref="H36:H39" si="13">IF(G36&lt;=0.25,"YES","NO")</f>
        <v>NO</v>
      </c>
      <c r="I36" s="4">
        <f t="shared" ref="I36:I39" si="14">IF(H36="YES",1,0)</f>
        <v>0</v>
      </c>
      <c r="J36" s="10">
        <f t="shared" ref="J36:J39" si="15">ABS(E36-F36)</f>
        <v>2701.0609037328095</v>
      </c>
      <c r="K36" t="s">
        <v>27</v>
      </c>
      <c r="L36" s="3">
        <f>QUARTILE(J33:J39,3)</f>
        <v>3170.3256737094084</v>
      </c>
    </row>
    <row r="37" spans="1:12" x14ac:dyDescent="0.2">
      <c r="B37">
        <v>35</v>
      </c>
      <c r="C37">
        <v>1648</v>
      </c>
      <c r="D37">
        <v>6</v>
      </c>
      <c r="E37">
        <v>10000</v>
      </c>
      <c r="F37">
        <v>13639.590443686007</v>
      </c>
      <c r="G37" s="3">
        <f t="shared" si="12"/>
        <v>0.36395904436860071</v>
      </c>
      <c r="H37" s="4" t="str">
        <f t="shared" si="13"/>
        <v>NO</v>
      </c>
      <c r="I37" s="4">
        <f t="shared" si="14"/>
        <v>0</v>
      </c>
      <c r="J37" s="10">
        <f t="shared" si="15"/>
        <v>3639.5904436860073</v>
      </c>
      <c r="K37" t="s">
        <v>28</v>
      </c>
      <c r="L37" s="3">
        <f>MAX(J33:J39)</f>
        <v>4541.7363344051446</v>
      </c>
    </row>
    <row r="38" spans="1:12" x14ac:dyDescent="0.2">
      <c r="B38">
        <v>36</v>
      </c>
      <c r="C38">
        <v>1035</v>
      </c>
      <c r="D38">
        <v>7</v>
      </c>
      <c r="E38">
        <v>6800</v>
      </c>
      <c r="F38">
        <v>11341.736334405145</v>
      </c>
      <c r="G38" s="3">
        <f t="shared" si="12"/>
        <v>0.66790240211840357</v>
      </c>
      <c r="H38" s="4" t="str">
        <f t="shared" si="13"/>
        <v>NO</v>
      </c>
      <c r="I38" s="4">
        <f t="shared" si="14"/>
        <v>0</v>
      </c>
      <c r="J38" s="10">
        <f t="shared" si="15"/>
        <v>4541.7363344051446</v>
      </c>
    </row>
    <row r="39" spans="1:12" x14ac:dyDescent="0.2">
      <c r="B39">
        <v>37</v>
      </c>
      <c r="C39">
        <v>548</v>
      </c>
      <c r="D39">
        <v>1</v>
      </c>
      <c r="E39">
        <v>3850</v>
      </c>
      <c r="F39">
        <v>3875.8349705304518</v>
      </c>
      <c r="G39" s="3">
        <f t="shared" si="12"/>
        <v>6.7103819559614954E-3</v>
      </c>
      <c r="H39" s="4" t="str">
        <f t="shared" si="13"/>
        <v>YES</v>
      </c>
      <c r="I39" s="4">
        <f t="shared" si="14"/>
        <v>1</v>
      </c>
      <c r="J39" s="10">
        <f t="shared" si="15"/>
        <v>25.834970530451756</v>
      </c>
    </row>
    <row r="40" spans="1:12" x14ac:dyDescent="0.2">
      <c r="F40" t="s">
        <v>21</v>
      </c>
      <c r="G40" s="3">
        <f>AVERAGE(G33:G39)</f>
        <v>0.40903627901616119</v>
      </c>
      <c r="H40" t="s">
        <v>20</v>
      </c>
      <c r="I40" s="5">
        <f>AVERAGE(I33:I39)</f>
        <v>0.42857142857142855</v>
      </c>
    </row>
    <row r="41" spans="1:12" x14ac:dyDescent="0.2">
      <c r="F41" t="s">
        <v>22</v>
      </c>
      <c r="G41" s="3">
        <f>MEDIAN(G33:G39)</f>
        <v>0.36395904436860071</v>
      </c>
    </row>
    <row r="42" spans="1:12" x14ac:dyDescent="0.2">
      <c r="G42" s="3"/>
    </row>
    <row r="43" spans="1:12" x14ac:dyDescent="0.2">
      <c r="A43" t="s">
        <v>41</v>
      </c>
      <c r="B43">
        <v>41</v>
      </c>
      <c r="C43">
        <v>253</v>
      </c>
      <c r="D43">
        <v>7</v>
      </c>
      <c r="E43">
        <v>1100</v>
      </c>
      <c r="F43">
        <v>1194.3088235294117</v>
      </c>
      <c r="G43" s="3">
        <f t="shared" ref="G43:G49" si="16">ABS(E43-F43)/E43</f>
        <v>8.5735294117647007E-2</v>
      </c>
      <c r="H43" s="4" t="str">
        <f>IF(G43&lt;=0.25,"YES","NO")</f>
        <v>YES</v>
      </c>
      <c r="I43" s="4">
        <f>IF(H43="YES",1,0)</f>
        <v>1</v>
      </c>
      <c r="J43" s="10">
        <f>ABS(E43-F43)</f>
        <v>94.308823529411711</v>
      </c>
      <c r="K43" t="s">
        <v>4</v>
      </c>
      <c r="L43" s="3">
        <f>MIN(J43:J49)</f>
        <v>94.308823529411711</v>
      </c>
    </row>
    <row r="44" spans="1:12" x14ac:dyDescent="0.2">
      <c r="B44">
        <v>42</v>
      </c>
      <c r="C44">
        <v>227</v>
      </c>
      <c r="D44">
        <v>8</v>
      </c>
      <c r="E44">
        <v>5578</v>
      </c>
      <c r="F44">
        <v>4349.8311258278145</v>
      </c>
      <c r="G44" s="3">
        <f t="shared" si="16"/>
        <v>0.2201808666497285</v>
      </c>
      <c r="H44" s="4" t="str">
        <f>IF(G44&lt;=0.25,"YES","NO")</f>
        <v>YES</v>
      </c>
      <c r="I44" s="4">
        <f>IF(H44="YES",1,0)</f>
        <v>1</v>
      </c>
      <c r="J44" s="10">
        <f>ABS(E44-F44)</f>
        <v>1228.1688741721855</v>
      </c>
      <c r="K44" t="s">
        <v>25</v>
      </c>
      <c r="L44" s="3">
        <f>QUARTILE(J43:J49,1)</f>
        <v>470.91666666666663</v>
      </c>
    </row>
    <row r="45" spans="1:12" x14ac:dyDescent="0.2">
      <c r="B45">
        <v>43</v>
      </c>
      <c r="C45">
        <v>59</v>
      </c>
      <c r="D45">
        <v>8</v>
      </c>
      <c r="E45">
        <v>1060</v>
      </c>
      <c r="F45">
        <v>491.66666666666669</v>
      </c>
      <c r="G45" s="3">
        <f t="shared" si="16"/>
        <v>0.53616352201257855</v>
      </c>
      <c r="H45" s="4" t="str">
        <f>IF(G45&lt;=0.25,"YES","NO")</f>
        <v>NO</v>
      </c>
      <c r="I45" s="4">
        <f>IF(H45="YES",1,0)</f>
        <v>0</v>
      </c>
      <c r="J45" s="10">
        <f>ABS(E45-F45)</f>
        <v>568.33333333333326</v>
      </c>
      <c r="K45" t="s">
        <v>26</v>
      </c>
      <c r="L45" s="6">
        <f>MEDIAN(J43:J49)</f>
        <v>1228.1688741721855</v>
      </c>
    </row>
    <row r="46" spans="1:12" x14ac:dyDescent="0.2">
      <c r="B46">
        <v>44</v>
      </c>
      <c r="C46">
        <v>299</v>
      </c>
      <c r="D46">
        <v>7</v>
      </c>
      <c r="E46">
        <v>5279</v>
      </c>
      <c r="F46">
        <v>3265.3104925053535</v>
      </c>
      <c r="G46" s="3">
        <f t="shared" si="16"/>
        <v>0.38145283339546249</v>
      </c>
      <c r="H46" s="4" t="str">
        <f t="shared" ref="H46:H49" si="17">IF(G46&lt;=0.25,"YES","NO")</f>
        <v>NO</v>
      </c>
      <c r="I46" s="4">
        <f t="shared" ref="I46:I49" si="18">IF(H46="YES",1,0)</f>
        <v>0</v>
      </c>
      <c r="J46" s="10">
        <f t="shared" ref="J46:J49" si="19">ABS(E46-F46)</f>
        <v>2013.6895074946465</v>
      </c>
      <c r="K46" t="s">
        <v>27</v>
      </c>
      <c r="L46" s="3">
        <f>QUARTILE(J43:J49,3)</f>
        <v>2498.4498542110014</v>
      </c>
    </row>
    <row r="47" spans="1:12" x14ac:dyDescent="0.2">
      <c r="B47">
        <v>45</v>
      </c>
      <c r="C47">
        <v>422</v>
      </c>
      <c r="D47">
        <v>5</v>
      </c>
      <c r="E47">
        <v>8117</v>
      </c>
      <c r="F47">
        <v>5133.7897990726433</v>
      </c>
      <c r="G47" s="3">
        <f t="shared" si="16"/>
        <v>0.36752620437690731</v>
      </c>
      <c r="H47" s="4" t="str">
        <f t="shared" si="17"/>
        <v>NO</v>
      </c>
      <c r="I47" s="4">
        <f t="shared" si="18"/>
        <v>0</v>
      </c>
      <c r="J47" s="10">
        <f t="shared" si="19"/>
        <v>2983.2102009273567</v>
      </c>
      <c r="K47" t="s">
        <v>28</v>
      </c>
      <c r="L47" s="3">
        <f>MAX(J43:J49)</f>
        <v>20685.606349206351</v>
      </c>
    </row>
    <row r="48" spans="1:12" x14ac:dyDescent="0.2">
      <c r="B48">
        <v>46</v>
      </c>
      <c r="C48">
        <v>1058</v>
      </c>
      <c r="D48">
        <v>6</v>
      </c>
      <c r="E48">
        <v>8710</v>
      </c>
      <c r="F48">
        <v>29395.606349206351</v>
      </c>
      <c r="G48" s="3">
        <f t="shared" si="16"/>
        <v>2.3749261020902814</v>
      </c>
      <c r="H48" s="4" t="str">
        <f t="shared" si="17"/>
        <v>NO</v>
      </c>
      <c r="I48" s="4">
        <f t="shared" si="18"/>
        <v>0</v>
      </c>
      <c r="J48" s="10">
        <f t="shared" si="19"/>
        <v>20685.606349206351</v>
      </c>
    </row>
    <row r="49" spans="1:12" x14ac:dyDescent="0.2">
      <c r="B49">
        <v>47</v>
      </c>
      <c r="C49">
        <v>65</v>
      </c>
      <c r="D49">
        <v>6</v>
      </c>
      <c r="E49">
        <v>796</v>
      </c>
      <c r="F49">
        <v>422.5</v>
      </c>
      <c r="G49" s="3">
        <f t="shared" si="16"/>
        <v>0.46922110552763818</v>
      </c>
      <c r="H49" s="4" t="str">
        <f t="shared" si="17"/>
        <v>NO</v>
      </c>
      <c r="I49" s="4">
        <f t="shared" si="18"/>
        <v>0</v>
      </c>
      <c r="J49" s="10">
        <f t="shared" si="19"/>
        <v>373.5</v>
      </c>
    </row>
    <row r="50" spans="1:12" x14ac:dyDescent="0.2">
      <c r="F50" t="s">
        <v>21</v>
      </c>
      <c r="G50" s="3">
        <f>AVERAGE(G43:G49)</f>
        <v>0.63360084688146334</v>
      </c>
      <c r="H50" t="s">
        <v>20</v>
      </c>
      <c r="I50" s="5">
        <f>AVERAGE(I43:I49)</f>
        <v>0.2857142857142857</v>
      </c>
    </row>
    <row r="51" spans="1:12" x14ac:dyDescent="0.2">
      <c r="F51" t="s">
        <v>22</v>
      </c>
      <c r="G51" s="3">
        <f>MEDIAN(G43:G49)</f>
        <v>0.38145283339546249</v>
      </c>
    </row>
    <row r="52" spans="1:12" x14ac:dyDescent="0.2">
      <c r="G52" s="3"/>
    </row>
    <row r="53" spans="1:12" x14ac:dyDescent="0.2">
      <c r="G53" s="3"/>
    </row>
    <row r="54" spans="1:12" x14ac:dyDescent="0.2">
      <c r="A54" t="s">
        <v>42</v>
      </c>
      <c r="B54">
        <v>50</v>
      </c>
      <c r="C54">
        <v>1526</v>
      </c>
      <c r="D54">
        <v>7</v>
      </c>
      <c r="E54">
        <v>5931</v>
      </c>
      <c r="F54" s="2">
        <v>10025.893719806763</v>
      </c>
      <c r="G54" s="3">
        <f t="shared" ref="G54:G58" si="20">ABS(E54-F54)/E54</f>
        <v>0.6904221412589383</v>
      </c>
      <c r="H54" s="4" t="str">
        <f>IF(G54&lt;=0.25,"YES","NO")</f>
        <v>NO</v>
      </c>
      <c r="I54" s="4">
        <f>IF(H54="YES",1,0)</f>
        <v>0</v>
      </c>
      <c r="J54" s="3">
        <f>ABS(E54-F54)</f>
        <v>4094.8937198067633</v>
      </c>
      <c r="K54" t="s">
        <v>4</v>
      </c>
      <c r="L54" s="3">
        <f>MIN(J54:J60)</f>
        <v>786.97932816537468</v>
      </c>
    </row>
    <row r="55" spans="1:12" x14ac:dyDescent="0.2">
      <c r="B55">
        <v>51</v>
      </c>
      <c r="C55">
        <v>575</v>
      </c>
      <c r="D55">
        <v>9</v>
      </c>
      <c r="E55">
        <v>4456</v>
      </c>
      <c r="F55" s="2">
        <v>6341.5143603133156</v>
      </c>
      <c r="G55" s="3">
        <f t="shared" si="20"/>
        <v>0.42314056559993618</v>
      </c>
      <c r="H55" s="4" t="str">
        <f t="shared" ref="H55:H60" si="21">IF(G55&lt;=0.25,"YES","NO")</f>
        <v>NO</v>
      </c>
      <c r="I55" s="4">
        <f>IF(H55="YES",1,0)</f>
        <v>0</v>
      </c>
      <c r="J55" s="3">
        <f t="shared" ref="J55:J60" si="22">ABS(E55-F55)</f>
        <v>1885.5143603133156</v>
      </c>
      <c r="K55" t="s">
        <v>25</v>
      </c>
      <c r="L55" s="3">
        <f>QUARTILE(J54:J60,1)</f>
        <v>1392.0153768779692</v>
      </c>
    </row>
    <row r="56" spans="1:12" x14ac:dyDescent="0.2">
      <c r="B56">
        <v>52</v>
      </c>
      <c r="C56">
        <v>509</v>
      </c>
      <c r="D56">
        <v>3</v>
      </c>
      <c r="E56">
        <v>3600</v>
      </c>
      <c r="F56" s="2">
        <v>5613.6187989556138</v>
      </c>
      <c r="G56" s="3">
        <f t="shared" si="20"/>
        <v>0.55933855526544829</v>
      </c>
      <c r="H56" s="4" t="str">
        <f t="shared" si="21"/>
        <v>NO</v>
      </c>
      <c r="I56" s="4">
        <f t="shared" ref="I56:I60" si="23">IF(H56="YES",1,0)</f>
        <v>0</v>
      </c>
      <c r="J56" s="3">
        <f t="shared" si="22"/>
        <v>2013.6187989556138</v>
      </c>
      <c r="K56" t="s">
        <v>26</v>
      </c>
      <c r="L56" s="6">
        <f>MEDIAN(J54:J60)</f>
        <v>2013.6187989556138</v>
      </c>
    </row>
    <row r="57" spans="1:12" x14ac:dyDescent="0.2">
      <c r="B57">
        <v>53</v>
      </c>
      <c r="C57">
        <v>583</v>
      </c>
      <c r="D57">
        <v>4</v>
      </c>
      <c r="E57">
        <v>4557</v>
      </c>
      <c r="F57" s="2">
        <v>13203.235294117649</v>
      </c>
      <c r="G57" s="3">
        <f t="shared" si="20"/>
        <v>1.8973524893828502</v>
      </c>
      <c r="H57" s="4" t="str">
        <f t="shared" si="21"/>
        <v>NO</v>
      </c>
      <c r="I57" s="4">
        <f t="shared" si="23"/>
        <v>0</v>
      </c>
      <c r="J57" s="3">
        <f t="shared" si="22"/>
        <v>8646.2352941176487</v>
      </c>
      <c r="K57" t="s">
        <v>27</v>
      </c>
      <c r="L57" s="3">
        <f>QUARTILE(J54:J60,3)</f>
        <v>3292.9515110661723</v>
      </c>
    </row>
    <row r="58" spans="1:12" x14ac:dyDescent="0.2">
      <c r="B58">
        <v>54</v>
      </c>
      <c r="C58">
        <v>315</v>
      </c>
      <c r="D58">
        <v>4</v>
      </c>
      <c r="E58">
        <v>8752</v>
      </c>
      <c r="F58" s="2">
        <v>7853.4836065573772</v>
      </c>
      <c r="G58" s="3">
        <f t="shared" si="20"/>
        <v>0.10266412173704556</v>
      </c>
      <c r="H58" s="4" t="str">
        <f t="shared" si="21"/>
        <v>YES</v>
      </c>
      <c r="I58" s="4">
        <f t="shared" si="23"/>
        <v>1</v>
      </c>
      <c r="J58" s="3">
        <f t="shared" si="22"/>
        <v>898.51639344262276</v>
      </c>
      <c r="K58" t="s">
        <v>28</v>
      </c>
      <c r="L58" s="3">
        <f>MAX(J54:J60)</f>
        <v>8646.2352941176487</v>
      </c>
    </row>
    <row r="59" spans="1:12" x14ac:dyDescent="0.2">
      <c r="B59">
        <v>55</v>
      </c>
      <c r="C59">
        <v>138</v>
      </c>
      <c r="D59">
        <v>5</v>
      </c>
      <c r="E59">
        <v>3440</v>
      </c>
      <c r="F59" s="2">
        <v>948.9906976744187</v>
      </c>
      <c r="G59" s="3">
        <f>ABS(E59-F59)/E59</f>
        <v>0.7241306111411574</v>
      </c>
      <c r="H59" s="4" t="str">
        <f t="shared" si="21"/>
        <v>NO</v>
      </c>
      <c r="I59" s="4">
        <f t="shared" si="23"/>
        <v>0</v>
      </c>
      <c r="J59" s="3">
        <f t="shared" si="22"/>
        <v>2491.0093023255813</v>
      </c>
    </row>
    <row r="60" spans="1:12" x14ac:dyDescent="0.2">
      <c r="B60">
        <v>56</v>
      </c>
      <c r="C60">
        <v>257</v>
      </c>
      <c r="D60">
        <v>4</v>
      </c>
      <c r="E60">
        <v>1981</v>
      </c>
      <c r="F60" s="2">
        <v>1194.0206718346253</v>
      </c>
      <c r="G60" s="3">
        <f>ABS(E60-F60)/E60</f>
        <v>0.39726366893759446</v>
      </c>
      <c r="H60" s="4" t="str">
        <f t="shared" si="21"/>
        <v>NO</v>
      </c>
      <c r="I60" s="4">
        <f t="shared" si="23"/>
        <v>0</v>
      </c>
      <c r="J60" s="3">
        <f t="shared" si="22"/>
        <v>786.97932816537468</v>
      </c>
    </row>
    <row r="61" spans="1:12" x14ac:dyDescent="0.2">
      <c r="F61" t="s">
        <v>21</v>
      </c>
      <c r="G61" s="3">
        <f>AVERAGE(G54:G60)</f>
        <v>0.68490173618899586</v>
      </c>
      <c r="H61" t="s">
        <v>20</v>
      </c>
      <c r="I61" s="5">
        <f>AVERAGE(I54:I60)</f>
        <v>0.14285714285714285</v>
      </c>
    </row>
    <row r="62" spans="1:12" x14ac:dyDescent="0.2">
      <c r="F62" t="s">
        <v>22</v>
      </c>
      <c r="G62" s="3">
        <f>MEDIAN(G54:G60)</f>
        <v>0.55933855526544829</v>
      </c>
    </row>
    <row r="64" spans="1:12" x14ac:dyDescent="0.2">
      <c r="A64" t="s">
        <v>43</v>
      </c>
      <c r="B64">
        <v>8</v>
      </c>
      <c r="C64">
        <v>366</v>
      </c>
      <c r="D64">
        <v>2</v>
      </c>
      <c r="E64">
        <v>9125</v>
      </c>
      <c r="F64" s="2">
        <v>11279.782894736842</v>
      </c>
      <c r="G64" s="3">
        <f t="shared" ref="G64:G68" si="24">ABS(E64-F64)/E64</f>
        <v>0.23614059120403744</v>
      </c>
      <c r="H64" s="4" t="str">
        <f>IF(G64&lt;=0.25,"YES","NO")</f>
        <v>YES</v>
      </c>
      <c r="I64" s="4">
        <f>IF(H64="YES",1,0)</f>
        <v>1</v>
      </c>
      <c r="J64" s="3">
        <f>ABS(E64-F64)</f>
        <v>2154.7828947368416</v>
      </c>
      <c r="K64" t="s">
        <v>4</v>
      </c>
      <c r="L64" s="3">
        <f>MIN(J64:J70)</f>
        <v>65.459459459459367</v>
      </c>
    </row>
    <row r="65" spans="2:12" x14ac:dyDescent="0.2">
      <c r="B65">
        <v>17</v>
      </c>
      <c r="C65">
        <v>1849</v>
      </c>
      <c r="D65">
        <v>7</v>
      </c>
      <c r="E65">
        <v>25910</v>
      </c>
      <c r="F65" s="2">
        <v>37246.143939393944</v>
      </c>
      <c r="G65" s="3">
        <f t="shared" si="24"/>
        <v>0.43752002853701055</v>
      </c>
      <c r="H65" s="4" t="str">
        <f t="shared" ref="H65:H70" si="25">IF(G65&lt;=0.25,"YES","NO")</f>
        <v>NO</v>
      </c>
      <c r="I65" s="4">
        <f>IF(H65="YES",1,0)</f>
        <v>0</v>
      </c>
      <c r="J65" s="3">
        <f t="shared" ref="J65:J70" si="26">ABS(E65-F65)</f>
        <v>11336.143939393944</v>
      </c>
      <c r="K65" t="s">
        <v>25</v>
      </c>
      <c r="L65" s="3">
        <f>QUARTILE(J64:J70,1)</f>
        <v>1180.697114798628</v>
      </c>
    </row>
    <row r="66" spans="2:12" x14ac:dyDescent="0.2">
      <c r="B66">
        <v>19</v>
      </c>
      <c r="C66">
        <v>434</v>
      </c>
      <c r="D66">
        <v>1</v>
      </c>
      <c r="E66">
        <v>15052</v>
      </c>
      <c r="F66" s="2">
        <v>8742.4696969696979</v>
      </c>
      <c r="G66" s="3">
        <f t="shared" si="24"/>
        <v>0.41918218861482209</v>
      </c>
      <c r="H66" s="4" t="str">
        <f t="shared" si="25"/>
        <v>NO</v>
      </c>
      <c r="I66" s="4">
        <f t="shared" ref="I66:I70" si="27">IF(H66="YES",1,0)</f>
        <v>0</v>
      </c>
      <c r="J66" s="3">
        <f t="shared" si="26"/>
        <v>6309.5303030303021</v>
      </c>
      <c r="K66" t="s">
        <v>26</v>
      </c>
      <c r="L66" s="6">
        <f>MEDIAN(J64:J70)</f>
        <v>2154.7828947368416</v>
      </c>
    </row>
    <row r="67" spans="2:12" x14ac:dyDescent="0.2">
      <c r="B67">
        <v>30</v>
      </c>
      <c r="C67">
        <v>387</v>
      </c>
      <c r="D67">
        <v>4</v>
      </c>
      <c r="E67">
        <v>1798</v>
      </c>
      <c r="F67" s="2">
        <v>2525.4426877470355</v>
      </c>
      <c r="G67" s="3">
        <f t="shared" si="24"/>
        <v>0.404584364709141</v>
      </c>
      <c r="H67" s="4" t="str">
        <f t="shared" si="25"/>
        <v>NO</v>
      </c>
      <c r="I67" s="4">
        <f t="shared" si="27"/>
        <v>0</v>
      </c>
      <c r="J67" s="3">
        <f t="shared" si="26"/>
        <v>727.44268774703551</v>
      </c>
      <c r="K67" t="s">
        <v>27</v>
      </c>
      <c r="L67" s="3">
        <f>QUARTILE(J64:J70,3)</f>
        <v>5015.2000830220004</v>
      </c>
    </row>
    <row r="68" spans="2:12" x14ac:dyDescent="0.2">
      <c r="B68">
        <v>39</v>
      </c>
      <c r="C68">
        <v>302</v>
      </c>
      <c r="D68">
        <v>4</v>
      </c>
      <c r="E68">
        <v>5787</v>
      </c>
      <c r="F68" s="2">
        <v>7420.9515418502206</v>
      </c>
      <c r="G68" s="3">
        <f t="shared" si="24"/>
        <v>0.28234863346297229</v>
      </c>
      <c r="H68" s="4" t="str">
        <f t="shared" si="25"/>
        <v>NO</v>
      </c>
      <c r="I68" s="4">
        <f t="shared" si="27"/>
        <v>0</v>
      </c>
      <c r="J68" s="3">
        <f t="shared" si="26"/>
        <v>1633.9515418502206</v>
      </c>
      <c r="K68" t="s">
        <v>28</v>
      </c>
      <c r="L68" s="3">
        <f>MAX(J64:J70)</f>
        <v>11336.143939393944</v>
      </c>
    </row>
    <row r="69" spans="2:12" x14ac:dyDescent="0.2">
      <c r="B69">
        <v>48</v>
      </c>
      <c r="C69">
        <v>390</v>
      </c>
      <c r="D69">
        <v>4</v>
      </c>
      <c r="E69">
        <v>11023</v>
      </c>
      <c r="F69" s="2">
        <v>14743.869863013699</v>
      </c>
      <c r="G69" s="3">
        <f>ABS(E69-F69)/E69</f>
        <v>0.33755509961114932</v>
      </c>
      <c r="H69" s="4" t="str">
        <f t="shared" si="25"/>
        <v>NO</v>
      </c>
      <c r="I69" s="4">
        <f t="shared" si="27"/>
        <v>0</v>
      </c>
      <c r="J69" s="3">
        <f t="shared" si="26"/>
        <v>3720.8698630136987</v>
      </c>
    </row>
    <row r="70" spans="2:12" x14ac:dyDescent="0.2">
      <c r="B70">
        <v>49</v>
      </c>
      <c r="C70">
        <v>193</v>
      </c>
      <c r="D70">
        <v>6</v>
      </c>
      <c r="E70">
        <v>1755</v>
      </c>
      <c r="F70" s="2">
        <v>1820.4594594594594</v>
      </c>
      <c r="G70" s="3">
        <f>ABS(E70-F70)/E70</f>
        <v>3.7298837298837248E-2</v>
      </c>
      <c r="H70" s="4" t="str">
        <f t="shared" si="25"/>
        <v>YES</v>
      </c>
      <c r="I70" s="4">
        <f t="shared" si="27"/>
        <v>1</v>
      </c>
      <c r="J70" s="3">
        <f t="shared" si="26"/>
        <v>65.459459459459367</v>
      </c>
    </row>
    <row r="71" spans="2:12" x14ac:dyDescent="0.2">
      <c r="F71" t="s">
        <v>21</v>
      </c>
      <c r="G71" s="3">
        <f>AVERAGE(G64:G70)</f>
        <v>0.30780424906256709</v>
      </c>
      <c r="H71" t="s">
        <v>20</v>
      </c>
      <c r="I71" s="5">
        <f>AVERAGE(I64:I70)</f>
        <v>0.2857142857142857</v>
      </c>
    </row>
    <row r="72" spans="2:12" x14ac:dyDescent="0.2">
      <c r="F72" t="s">
        <v>22</v>
      </c>
      <c r="G72" s="3">
        <f>MEDIAN(G64:G70)</f>
        <v>0.33755509961114932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opLeftCell="E1" zoomScale="139" zoomScaleNormal="139" workbookViewId="0">
      <selection activeCell="G52" sqref="G52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7.5" bestFit="1" customWidth="1"/>
    <col min="4" max="4" width="9.83203125" bestFit="1" customWidth="1"/>
    <col min="5" max="5" width="7.5" bestFit="1" customWidth="1"/>
    <col min="6" max="6" width="11.5" bestFit="1" customWidth="1"/>
    <col min="7" max="7" width="7.83203125" bestFit="1" customWidth="1"/>
    <col min="8" max="8" width="8.83203125" bestFit="1" customWidth="1"/>
    <col min="9" max="9" width="7.33203125" bestFit="1" customWidth="1"/>
    <col min="10" max="10" width="7.6640625" bestFit="1" customWidth="1"/>
    <col min="11" max="11" width="8.83203125" bestFit="1" customWidth="1"/>
    <col min="12" max="12" width="14.5" bestFit="1" customWidth="1"/>
    <col min="13" max="13" width="7.6640625" bestFit="1" customWidth="1"/>
    <col min="14" max="14" width="5.1640625" bestFit="1" customWidth="1"/>
    <col min="15" max="15" width="4.6640625" bestFit="1" customWidth="1"/>
    <col min="16" max="16" width="4.1640625" bestFit="1" customWidth="1"/>
  </cols>
  <sheetData>
    <row r="2" spans="1:13" x14ac:dyDescent="0.2">
      <c r="B2" t="s">
        <v>11</v>
      </c>
      <c r="C2" t="s">
        <v>14</v>
      </c>
      <c r="D2" t="s">
        <v>16</v>
      </c>
      <c r="E2" t="s">
        <v>17</v>
      </c>
      <c r="F2" t="s">
        <v>19</v>
      </c>
      <c r="G2" t="s">
        <v>18</v>
      </c>
      <c r="H2" t="s">
        <v>24</v>
      </c>
    </row>
    <row r="3" spans="1:13" x14ac:dyDescent="0.2">
      <c r="A3" t="s">
        <v>23</v>
      </c>
      <c r="B3">
        <v>1</v>
      </c>
      <c r="C3" s="9">
        <v>7871</v>
      </c>
      <c r="D3" s="3">
        <v>12444.784360189575</v>
      </c>
      <c r="E3" s="3">
        <f t="shared" ref="E3:E8" si="0">ABS(C3-D3)/C3</f>
        <v>0.58109317242911629</v>
      </c>
      <c r="F3" s="4" t="str">
        <f>IF(E3&lt;=0.25,"YES","NO")</f>
        <v>NO</v>
      </c>
      <c r="G3" s="4">
        <f>IF(F3="YES",1,0)</f>
        <v>0</v>
      </c>
      <c r="H3" s="10">
        <f>ABS(C3-D3)</f>
        <v>4573.7843601895747</v>
      </c>
      <c r="J3" t="s">
        <v>4</v>
      </c>
      <c r="K3" s="3">
        <f>MIN(H3:H51)</f>
        <v>4.8153846153845734</v>
      </c>
      <c r="M3" s="3"/>
    </row>
    <row r="4" spans="1:13" x14ac:dyDescent="0.2">
      <c r="B4">
        <v>2</v>
      </c>
      <c r="C4" s="9">
        <v>845</v>
      </c>
      <c r="D4" s="3">
        <v>1083.3333333333335</v>
      </c>
      <c r="E4" s="3">
        <f t="shared" si="0"/>
        <v>0.28205128205128221</v>
      </c>
      <c r="F4" s="4" t="str">
        <f t="shared" ref="F4:F9" si="1">IF(E4&lt;=0.25,"YES","NO")</f>
        <v>NO</v>
      </c>
      <c r="G4" s="4">
        <f>IF(F4="YES",1,0)</f>
        <v>0</v>
      </c>
      <c r="H4" s="10">
        <f t="shared" ref="H4:H9" si="2">ABS(C4-D4)</f>
        <v>238.33333333333348</v>
      </c>
      <c r="J4" t="s">
        <v>25</v>
      </c>
      <c r="K4" s="3">
        <f>QUARTILE(H3:H51,1)</f>
        <v>280.86614173228372</v>
      </c>
      <c r="M4" s="3"/>
    </row>
    <row r="5" spans="1:13" x14ac:dyDescent="0.2">
      <c r="B5">
        <v>3</v>
      </c>
      <c r="C5" s="9">
        <v>2330</v>
      </c>
      <c r="D5" s="3">
        <v>2616.5060240963858</v>
      </c>
      <c r="E5" s="3">
        <f t="shared" si="0"/>
        <v>0.12296395883965054</v>
      </c>
      <c r="F5" s="4" t="str">
        <f t="shared" si="1"/>
        <v>YES</v>
      </c>
      <c r="G5" s="4">
        <f t="shared" ref="G5:G9" si="3">IF(F5="YES",1,0)</f>
        <v>1</v>
      </c>
      <c r="H5" s="10">
        <f t="shared" si="2"/>
        <v>286.50602409638577</v>
      </c>
      <c r="J5" t="s">
        <v>26</v>
      </c>
      <c r="K5" s="6">
        <f>MEDIAN(H3:I9)</f>
        <v>453.52325581395326</v>
      </c>
      <c r="M5" s="3"/>
    </row>
    <row r="6" spans="1:13" x14ac:dyDescent="0.2">
      <c r="B6">
        <v>4</v>
      </c>
      <c r="C6" s="9">
        <v>21272</v>
      </c>
      <c r="D6" s="3">
        <v>14797.70686857761</v>
      </c>
      <c r="E6" s="3">
        <f t="shared" si="0"/>
        <v>0.30435751840082692</v>
      </c>
      <c r="F6" s="4" t="str">
        <f t="shared" si="1"/>
        <v>NO</v>
      </c>
      <c r="G6" s="4">
        <f t="shared" si="3"/>
        <v>0</v>
      </c>
      <c r="H6" s="10">
        <f t="shared" si="2"/>
        <v>6474.2931314223897</v>
      </c>
      <c r="J6" t="s">
        <v>27</v>
      </c>
      <c r="K6" s="3">
        <f>QUARTILE(H3:H51,3)</f>
        <v>3066.5835694050993</v>
      </c>
      <c r="M6" s="3"/>
    </row>
    <row r="7" spans="1:13" x14ac:dyDescent="0.2">
      <c r="B7">
        <v>5</v>
      </c>
      <c r="C7" s="9">
        <v>4224</v>
      </c>
      <c r="D7" s="3">
        <v>4177.9002695417794</v>
      </c>
      <c r="E7" s="3">
        <f t="shared" si="0"/>
        <v>1.0913761945601473E-2</v>
      </c>
      <c r="F7" s="4" t="str">
        <f t="shared" si="1"/>
        <v>YES</v>
      </c>
      <c r="G7" s="4">
        <f t="shared" si="3"/>
        <v>1</v>
      </c>
      <c r="H7" s="10">
        <f t="shared" si="2"/>
        <v>46.09973045822062</v>
      </c>
      <c r="J7" t="s">
        <v>28</v>
      </c>
      <c r="K7" s="3">
        <f>MAX(H3:H51)</f>
        <v>20685.606349206351</v>
      </c>
      <c r="M7" s="3"/>
    </row>
    <row r="8" spans="1:13" x14ac:dyDescent="0.2">
      <c r="B8">
        <v>6</v>
      </c>
      <c r="C8" s="9">
        <v>2826</v>
      </c>
      <c r="D8" s="3">
        <v>2372.4767441860467</v>
      </c>
      <c r="E8" s="3">
        <f t="shared" si="0"/>
        <v>0.16048239766948097</v>
      </c>
      <c r="F8" s="4" t="str">
        <f t="shared" si="1"/>
        <v>YES</v>
      </c>
      <c r="G8" s="4">
        <f t="shared" si="3"/>
        <v>1</v>
      </c>
      <c r="H8" s="10">
        <f t="shared" si="2"/>
        <v>453.52325581395326</v>
      </c>
    </row>
    <row r="9" spans="1:13" x14ac:dyDescent="0.2">
      <c r="B9">
        <v>7</v>
      </c>
      <c r="C9" s="9">
        <v>7320</v>
      </c>
      <c r="D9" s="3">
        <v>4253.4164305949007</v>
      </c>
      <c r="E9" s="3">
        <f>ABS(C9-D9)/C9</f>
        <v>0.4189321816127185</v>
      </c>
      <c r="F9" s="4" t="str">
        <f t="shared" si="1"/>
        <v>NO</v>
      </c>
      <c r="G9" s="4">
        <f t="shared" si="3"/>
        <v>0</v>
      </c>
      <c r="H9" s="10">
        <f t="shared" si="2"/>
        <v>3066.5835694050993</v>
      </c>
    </row>
    <row r="10" spans="1:13" x14ac:dyDescent="0.2">
      <c r="A10" t="s">
        <v>29</v>
      </c>
      <c r="B10">
        <v>10</v>
      </c>
      <c r="C10">
        <v>4300</v>
      </c>
      <c r="D10">
        <v>1996.1984334203655</v>
      </c>
      <c r="E10" s="3">
        <f t="shared" ref="E10:E16" si="4">ABS(C10-D10)/C10</f>
        <v>0.53576780618131037</v>
      </c>
      <c r="F10" s="4" t="str">
        <f>IF(E10&lt;=0.25,"YES","NO")</f>
        <v>NO</v>
      </c>
      <c r="G10" s="4">
        <f>IF(F10="YES",1,0)</f>
        <v>0</v>
      </c>
      <c r="H10" s="10">
        <f>ABS(C10-D10)</f>
        <v>2303.8015665796347</v>
      </c>
    </row>
    <row r="11" spans="1:13" x14ac:dyDescent="0.2">
      <c r="B11">
        <v>11</v>
      </c>
      <c r="C11">
        <v>4150</v>
      </c>
      <c r="D11">
        <v>5726.9286956521737</v>
      </c>
      <c r="E11" s="3">
        <f t="shared" si="4"/>
        <v>0.37998281822943947</v>
      </c>
      <c r="F11" s="4" t="str">
        <f>IF(E11&lt;=0.25,"YES","NO")</f>
        <v>NO</v>
      </c>
      <c r="G11" s="4">
        <f>IF(F11="YES",1,0)</f>
        <v>0</v>
      </c>
      <c r="H11" s="10">
        <f>ABS(C11-D11)</f>
        <v>1576.9286956521737</v>
      </c>
    </row>
    <row r="12" spans="1:13" x14ac:dyDescent="0.2">
      <c r="B12">
        <v>12</v>
      </c>
      <c r="C12">
        <v>900</v>
      </c>
      <c r="D12">
        <v>702</v>
      </c>
      <c r="E12" s="3">
        <f t="shared" si="4"/>
        <v>0.22</v>
      </c>
      <c r="F12" s="4" t="str">
        <f>IF(E12&lt;=0.25,"YES","NO")</f>
        <v>YES</v>
      </c>
      <c r="G12" s="4">
        <f>IF(F12="YES",1,0)</f>
        <v>1</v>
      </c>
      <c r="H12" s="10">
        <f>ABS(C12-D12)</f>
        <v>198</v>
      </c>
    </row>
    <row r="13" spans="1:13" x14ac:dyDescent="0.2">
      <c r="B13">
        <v>13</v>
      </c>
      <c r="C13">
        <v>583</v>
      </c>
      <c r="D13">
        <v>587.81538461538457</v>
      </c>
      <c r="E13" s="3">
        <f t="shared" si="4"/>
        <v>8.2596648634383762E-3</v>
      </c>
      <c r="F13" s="4" t="str">
        <f t="shared" ref="F13:F16" si="5">IF(E13&lt;=0.25,"YES","NO")</f>
        <v>YES</v>
      </c>
      <c r="G13" s="4">
        <f t="shared" ref="G13:G16" si="6">IF(F13="YES",1,0)</f>
        <v>1</v>
      </c>
      <c r="H13" s="10">
        <f t="shared" ref="H13:H16" si="7">ABS(C13-D13)</f>
        <v>4.8153846153845734</v>
      </c>
    </row>
    <row r="14" spans="1:13" x14ac:dyDescent="0.2">
      <c r="B14">
        <v>14</v>
      </c>
      <c r="C14">
        <v>2565</v>
      </c>
      <c r="D14">
        <v>2284.1338582677163</v>
      </c>
      <c r="E14" s="3">
        <f t="shared" si="4"/>
        <v>0.10949947046092932</v>
      </c>
      <c r="F14" s="4" t="str">
        <f t="shared" si="5"/>
        <v>YES</v>
      </c>
      <c r="G14" s="4">
        <f t="shared" si="6"/>
        <v>1</v>
      </c>
      <c r="H14" s="10">
        <f t="shared" si="7"/>
        <v>280.86614173228372</v>
      </c>
    </row>
    <row r="15" spans="1:13" x14ac:dyDescent="0.2">
      <c r="B15">
        <v>15</v>
      </c>
      <c r="C15">
        <v>4047</v>
      </c>
      <c r="D15">
        <v>4091.6553524804176</v>
      </c>
      <c r="E15" s="3">
        <f t="shared" si="4"/>
        <v>1.1034186429557105E-2</v>
      </c>
      <c r="F15" s="4" t="str">
        <f t="shared" si="5"/>
        <v>YES</v>
      </c>
      <c r="G15" s="4">
        <f t="shared" si="6"/>
        <v>1</v>
      </c>
      <c r="H15" s="10">
        <f t="shared" si="7"/>
        <v>44.655352480417605</v>
      </c>
    </row>
    <row r="16" spans="1:13" x14ac:dyDescent="0.2">
      <c r="B16">
        <v>16</v>
      </c>
      <c r="C16">
        <v>1520</v>
      </c>
      <c r="D16">
        <v>1560.9693877551022</v>
      </c>
      <c r="E16" s="3">
        <f t="shared" si="4"/>
        <v>2.6953544575725106E-2</v>
      </c>
      <c r="F16" s="4" t="str">
        <f t="shared" si="5"/>
        <v>YES</v>
      </c>
      <c r="G16" s="4">
        <f t="shared" si="6"/>
        <v>1</v>
      </c>
      <c r="H16" s="10">
        <f t="shared" si="7"/>
        <v>40.969387755102161</v>
      </c>
    </row>
    <row r="17" spans="1:8" x14ac:dyDescent="0.2">
      <c r="A17" t="s">
        <v>32</v>
      </c>
      <c r="B17">
        <v>22</v>
      </c>
      <c r="C17">
        <v>9369</v>
      </c>
      <c r="D17">
        <v>7579.2349726775956</v>
      </c>
      <c r="E17" s="3">
        <f t="shared" ref="E17:E23" si="8">ABS(C17-D17)/C17</f>
        <v>0.19103052911969307</v>
      </c>
      <c r="F17" s="4" t="str">
        <f>IF(E17&lt;=0.25,"YES","NO")</f>
        <v>YES</v>
      </c>
      <c r="G17" s="4">
        <f>IF(F17="YES",1,0)</f>
        <v>1</v>
      </c>
      <c r="H17" s="10">
        <f>ABS(C17-D17)</f>
        <v>1789.7650273224044</v>
      </c>
    </row>
    <row r="18" spans="1:8" x14ac:dyDescent="0.2">
      <c r="B18">
        <v>23</v>
      </c>
      <c r="C18">
        <v>7184</v>
      </c>
      <c r="D18">
        <v>5066.7979797979797</v>
      </c>
      <c r="E18" s="3">
        <f t="shared" si="8"/>
        <v>0.29471074891453514</v>
      </c>
      <c r="F18" s="4" t="str">
        <f>IF(E18&lt;=0.25,"YES","NO")</f>
        <v>NO</v>
      </c>
      <c r="G18" s="4">
        <f>IF(F18="YES",1,0)</f>
        <v>0</v>
      </c>
      <c r="H18" s="10">
        <f>ABS(C18-D18)</f>
        <v>2117.2020202020203</v>
      </c>
    </row>
    <row r="19" spans="1:8" x14ac:dyDescent="0.2">
      <c r="B19">
        <v>24</v>
      </c>
      <c r="C19">
        <v>10447</v>
      </c>
      <c r="D19">
        <v>16025.746153846154</v>
      </c>
      <c r="E19" s="3">
        <f t="shared" si="8"/>
        <v>0.53400460934681282</v>
      </c>
      <c r="F19" s="4" t="str">
        <f>IF(E19&lt;=0.25,"YES","NO")</f>
        <v>NO</v>
      </c>
      <c r="G19" s="4">
        <f>IF(F19="YES",1,0)</f>
        <v>0</v>
      </c>
      <c r="H19" s="10">
        <f>ABS(C19-D19)</f>
        <v>5578.7461538461539</v>
      </c>
    </row>
    <row r="20" spans="1:8" x14ac:dyDescent="0.2">
      <c r="B20">
        <v>25</v>
      </c>
      <c r="C20">
        <v>5100</v>
      </c>
      <c r="D20">
        <v>8245.1270903010027</v>
      </c>
      <c r="E20" s="3">
        <f t="shared" si="8"/>
        <v>0.61669158633352994</v>
      </c>
      <c r="F20" s="4" t="str">
        <f t="shared" ref="F20:F23" si="9">IF(E20&lt;=0.25,"YES","NO")</f>
        <v>NO</v>
      </c>
      <c r="G20" s="4">
        <f t="shared" ref="G20:G23" si="10">IF(F20="YES",1,0)</f>
        <v>0</v>
      </c>
      <c r="H20" s="10">
        <f t="shared" ref="H20:H23" si="11">ABS(C20-D20)</f>
        <v>3145.1270903010027</v>
      </c>
    </row>
    <row r="21" spans="1:8" x14ac:dyDescent="0.2">
      <c r="B21">
        <v>27</v>
      </c>
      <c r="C21">
        <v>1651</v>
      </c>
      <c r="D21">
        <v>2300.5958549222801</v>
      </c>
      <c r="E21" s="3">
        <f t="shared" si="8"/>
        <v>0.39345599934723202</v>
      </c>
      <c r="F21" s="4" t="str">
        <f t="shared" si="9"/>
        <v>NO</v>
      </c>
      <c r="G21" s="4">
        <f t="shared" si="10"/>
        <v>0</v>
      </c>
      <c r="H21" s="10">
        <f t="shared" si="11"/>
        <v>649.59585492228007</v>
      </c>
    </row>
    <row r="22" spans="1:8" x14ac:dyDescent="0.2">
      <c r="B22">
        <v>28</v>
      </c>
      <c r="C22">
        <v>1450</v>
      </c>
      <c r="D22">
        <v>1411.9431279620853</v>
      </c>
      <c r="E22" s="3">
        <f t="shared" si="8"/>
        <v>2.6246118646837704E-2</v>
      </c>
      <c r="F22" s="4" t="str">
        <f t="shared" si="9"/>
        <v>YES</v>
      </c>
      <c r="G22" s="4">
        <f t="shared" si="10"/>
        <v>1</v>
      </c>
      <c r="H22" s="10">
        <f t="shared" si="11"/>
        <v>38.056872037914673</v>
      </c>
    </row>
    <row r="23" spans="1:8" x14ac:dyDescent="0.2">
      <c r="B23">
        <v>29</v>
      </c>
      <c r="C23">
        <v>1745</v>
      </c>
      <c r="D23">
        <v>1682.2538860103627</v>
      </c>
      <c r="E23" s="3">
        <f t="shared" si="8"/>
        <v>3.5957658446783523E-2</v>
      </c>
      <c r="F23" s="4" t="str">
        <f t="shared" si="9"/>
        <v>YES</v>
      </c>
      <c r="G23" s="4">
        <f t="shared" si="10"/>
        <v>1</v>
      </c>
      <c r="H23" s="10">
        <f t="shared" si="11"/>
        <v>62.746113989637252</v>
      </c>
    </row>
    <row r="24" spans="1:8" x14ac:dyDescent="0.2">
      <c r="A24" t="s">
        <v>40</v>
      </c>
      <c r="B24">
        <v>31</v>
      </c>
      <c r="C24">
        <v>2957</v>
      </c>
      <c r="D24">
        <v>3522.2608695652175</v>
      </c>
      <c r="E24" s="3">
        <f t="shared" ref="E24:E30" si="12">ABS(C24-D24)/C24</f>
        <v>0.19116025348840632</v>
      </c>
      <c r="F24" s="4" t="str">
        <f>IF(E24&lt;=0.25,"YES","NO")</f>
        <v>YES</v>
      </c>
      <c r="G24" s="4">
        <f>IF(F24="YES",1,0)</f>
        <v>1</v>
      </c>
      <c r="H24" s="10">
        <f>ABS(C24-D24)</f>
        <v>565.26086956521749</v>
      </c>
    </row>
    <row r="25" spans="1:8" x14ac:dyDescent="0.2">
      <c r="B25">
        <v>32</v>
      </c>
      <c r="C25">
        <v>963</v>
      </c>
      <c r="D25">
        <v>1700.0000000000002</v>
      </c>
      <c r="E25" s="3">
        <f t="shared" si="12"/>
        <v>0.76531671858774686</v>
      </c>
      <c r="F25" s="4" t="str">
        <f>IF(E25&lt;=0.25,"YES","NO")</f>
        <v>NO</v>
      </c>
      <c r="G25" s="4">
        <f>IF(F25="YES",1,0)</f>
        <v>0</v>
      </c>
      <c r="H25" s="10">
        <f>ABS(C25-D25)</f>
        <v>737.00000000000023</v>
      </c>
    </row>
    <row r="26" spans="1:8" x14ac:dyDescent="0.2">
      <c r="B26">
        <v>33</v>
      </c>
      <c r="C26">
        <v>1233</v>
      </c>
      <c r="D26">
        <v>1275.593220338983</v>
      </c>
      <c r="E26" s="3">
        <f t="shared" si="12"/>
        <v>3.4544379836969161E-2</v>
      </c>
      <c r="F26" s="4" t="str">
        <f>IF(E26&lt;=0.25,"YES","NO")</f>
        <v>YES</v>
      </c>
      <c r="G26" s="4">
        <f>IF(F26="YES",1,0)</f>
        <v>1</v>
      </c>
      <c r="H26" s="10">
        <f>ABS(C26-D26)</f>
        <v>42.593220338982974</v>
      </c>
    </row>
    <row r="27" spans="1:8" x14ac:dyDescent="0.2">
      <c r="B27">
        <v>34</v>
      </c>
      <c r="C27">
        <v>3240</v>
      </c>
      <c r="D27">
        <v>5941.0609037328095</v>
      </c>
      <c r="E27" s="3">
        <f t="shared" si="12"/>
        <v>0.83366077275703998</v>
      </c>
      <c r="F27" s="4" t="str">
        <f t="shared" ref="F27:F30" si="13">IF(E27&lt;=0.25,"YES","NO")</f>
        <v>NO</v>
      </c>
      <c r="G27" s="4">
        <f t="shared" ref="G27:G30" si="14">IF(F27="YES",1,0)</f>
        <v>0</v>
      </c>
      <c r="H27" s="10">
        <f t="shared" ref="H27:H30" si="15">ABS(C27-D27)</f>
        <v>2701.0609037328095</v>
      </c>
    </row>
    <row r="28" spans="1:8" x14ac:dyDescent="0.2">
      <c r="B28">
        <v>35</v>
      </c>
      <c r="C28">
        <v>10000</v>
      </c>
      <c r="D28">
        <v>13639.590443686007</v>
      </c>
      <c r="E28" s="3">
        <f t="shared" si="12"/>
        <v>0.36395904436860071</v>
      </c>
      <c r="F28" s="4" t="str">
        <f t="shared" si="13"/>
        <v>NO</v>
      </c>
      <c r="G28" s="4">
        <f t="shared" si="14"/>
        <v>0</v>
      </c>
      <c r="H28" s="10">
        <f t="shared" si="15"/>
        <v>3639.5904436860073</v>
      </c>
    </row>
    <row r="29" spans="1:8" x14ac:dyDescent="0.2">
      <c r="B29">
        <v>36</v>
      </c>
      <c r="C29">
        <v>6800</v>
      </c>
      <c r="D29">
        <v>11341.736334405145</v>
      </c>
      <c r="E29" s="3">
        <f t="shared" si="12"/>
        <v>0.66790240211840357</v>
      </c>
      <c r="F29" s="4" t="str">
        <f t="shared" si="13"/>
        <v>NO</v>
      </c>
      <c r="G29" s="4">
        <f t="shared" si="14"/>
        <v>0</v>
      </c>
      <c r="H29" s="10">
        <f t="shared" si="15"/>
        <v>4541.7363344051446</v>
      </c>
    </row>
    <row r="30" spans="1:8" x14ac:dyDescent="0.2">
      <c r="B30">
        <v>37</v>
      </c>
      <c r="C30">
        <v>3850</v>
      </c>
      <c r="D30">
        <v>3875.8349705304518</v>
      </c>
      <c r="E30" s="3">
        <f t="shared" si="12"/>
        <v>6.7103819559614954E-3</v>
      </c>
      <c r="F30" s="4" t="str">
        <f t="shared" si="13"/>
        <v>YES</v>
      </c>
      <c r="G30" s="4">
        <f t="shared" si="14"/>
        <v>1</v>
      </c>
      <c r="H30" s="10">
        <f t="shared" si="15"/>
        <v>25.834970530451756</v>
      </c>
    </row>
    <row r="31" spans="1:8" x14ac:dyDescent="0.2">
      <c r="A31" t="s">
        <v>41</v>
      </c>
      <c r="B31">
        <v>41</v>
      </c>
      <c r="C31">
        <v>1100</v>
      </c>
      <c r="D31">
        <v>1194.3088235294117</v>
      </c>
      <c r="E31" s="3">
        <f t="shared" ref="E31:E37" si="16">ABS(C31-D31)/C31</f>
        <v>8.5735294117647007E-2</v>
      </c>
      <c r="F31" s="4" t="str">
        <f>IF(E31&lt;=0.25,"YES","NO")</f>
        <v>YES</v>
      </c>
      <c r="G31" s="4">
        <f>IF(F31="YES",1,0)</f>
        <v>1</v>
      </c>
      <c r="H31" s="10">
        <f>ABS(C31-D31)</f>
        <v>94.308823529411711</v>
      </c>
    </row>
    <row r="32" spans="1:8" x14ac:dyDescent="0.2">
      <c r="B32">
        <v>42</v>
      </c>
      <c r="C32">
        <v>5578</v>
      </c>
      <c r="D32">
        <v>4349.8311258278145</v>
      </c>
      <c r="E32" s="3">
        <f t="shared" si="16"/>
        <v>0.2201808666497285</v>
      </c>
      <c r="F32" s="4" t="str">
        <f>IF(E32&lt;=0.25,"YES","NO")</f>
        <v>YES</v>
      </c>
      <c r="G32" s="4">
        <f>IF(F32="YES",1,0)</f>
        <v>1</v>
      </c>
      <c r="H32" s="10">
        <f>ABS(C32-D32)</f>
        <v>1228.1688741721855</v>
      </c>
    </row>
    <row r="33" spans="1:8" x14ac:dyDescent="0.2">
      <c r="B33">
        <v>43</v>
      </c>
      <c r="C33">
        <v>1060</v>
      </c>
      <c r="D33">
        <v>491.66666666666669</v>
      </c>
      <c r="E33" s="3">
        <f t="shared" si="16"/>
        <v>0.53616352201257855</v>
      </c>
      <c r="F33" s="4" t="str">
        <f>IF(E33&lt;=0.25,"YES","NO")</f>
        <v>NO</v>
      </c>
      <c r="G33" s="4">
        <f>IF(F33="YES",1,0)</f>
        <v>0</v>
      </c>
      <c r="H33" s="10">
        <f>ABS(C33-D33)</f>
        <v>568.33333333333326</v>
      </c>
    </row>
    <row r="34" spans="1:8" x14ac:dyDescent="0.2">
      <c r="B34">
        <v>44</v>
      </c>
      <c r="C34">
        <v>5279</v>
      </c>
      <c r="D34">
        <v>3265.3104925053535</v>
      </c>
      <c r="E34" s="3">
        <f t="shared" si="16"/>
        <v>0.38145283339546249</v>
      </c>
      <c r="F34" s="4" t="str">
        <f t="shared" ref="F34:F37" si="17">IF(E34&lt;=0.25,"YES","NO")</f>
        <v>NO</v>
      </c>
      <c r="G34" s="4">
        <f t="shared" ref="G34:G37" si="18">IF(F34="YES",1,0)</f>
        <v>0</v>
      </c>
      <c r="H34" s="10">
        <f t="shared" ref="H34:H37" si="19">ABS(C34-D34)</f>
        <v>2013.6895074946465</v>
      </c>
    </row>
    <row r="35" spans="1:8" x14ac:dyDescent="0.2">
      <c r="B35">
        <v>45</v>
      </c>
      <c r="C35">
        <v>8117</v>
      </c>
      <c r="D35">
        <v>5133.7897990726433</v>
      </c>
      <c r="E35" s="3">
        <f t="shared" si="16"/>
        <v>0.36752620437690731</v>
      </c>
      <c r="F35" s="4" t="str">
        <f t="shared" si="17"/>
        <v>NO</v>
      </c>
      <c r="G35" s="4">
        <f t="shared" si="18"/>
        <v>0</v>
      </c>
      <c r="H35" s="10">
        <f t="shared" si="19"/>
        <v>2983.2102009273567</v>
      </c>
    </row>
    <row r="36" spans="1:8" x14ac:dyDescent="0.2">
      <c r="B36">
        <v>46</v>
      </c>
      <c r="C36">
        <v>8710</v>
      </c>
      <c r="D36">
        <v>29395.606349206351</v>
      </c>
      <c r="E36" s="3">
        <f t="shared" si="16"/>
        <v>2.3749261020902814</v>
      </c>
      <c r="F36" s="4" t="str">
        <f t="shared" si="17"/>
        <v>NO</v>
      </c>
      <c r="G36" s="4">
        <f t="shared" si="18"/>
        <v>0</v>
      </c>
      <c r="H36" s="10">
        <f t="shared" si="19"/>
        <v>20685.606349206351</v>
      </c>
    </row>
    <row r="37" spans="1:8" x14ac:dyDescent="0.2">
      <c r="B37">
        <v>47</v>
      </c>
      <c r="C37">
        <v>796</v>
      </c>
      <c r="D37">
        <v>422.5</v>
      </c>
      <c r="E37" s="3">
        <f t="shared" si="16"/>
        <v>0.46922110552763818</v>
      </c>
      <c r="F37" s="4" t="str">
        <f t="shared" si="17"/>
        <v>NO</v>
      </c>
      <c r="G37" s="4">
        <f t="shared" si="18"/>
        <v>0</v>
      </c>
      <c r="H37" s="10">
        <f t="shared" si="19"/>
        <v>373.5</v>
      </c>
    </row>
    <row r="38" spans="1:8" x14ac:dyDescent="0.2">
      <c r="A38" t="s">
        <v>42</v>
      </c>
      <c r="B38">
        <v>50</v>
      </c>
      <c r="C38">
        <v>5931</v>
      </c>
      <c r="D38" s="2">
        <v>10025.893719806763</v>
      </c>
      <c r="E38" s="3">
        <f t="shared" ref="E38:E42" si="20">ABS(C38-D38)/C38</f>
        <v>0.6904221412589383</v>
      </c>
      <c r="F38" s="4" t="str">
        <f>IF(E38&lt;=0.25,"YES","NO")</f>
        <v>NO</v>
      </c>
      <c r="G38" s="4">
        <f>IF(F38="YES",1,0)</f>
        <v>0</v>
      </c>
      <c r="H38" s="3">
        <f>ABS(C38-D38)</f>
        <v>4094.8937198067633</v>
      </c>
    </row>
    <row r="39" spans="1:8" x14ac:dyDescent="0.2">
      <c r="B39">
        <v>51</v>
      </c>
      <c r="C39">
        <v>4456</v>
      </c>
      <c r="D39" s="2">
        <v>6341.5143603133156</v>
      </c>
      <c r="E39" s="3">
        <f t="shared" si="20"/>
        <v>0.42314056559993618</v>
      </c>
      <c r="F39" s="4" t="str">
        <f t="shared" ref="F39:F44" si="21">IF(E39&lt;=0.25,"YES","NO")</f>
        <v>NO</v>
      </c>
      <c r="G39" s="4">
        <f>IF(F39="YES",1,0)</f>
        <v>0</v>
      </c>
      <c r="H39" s="3">
        <f t="shared" ref="H39:H44" si="22">ABS(C39-D39)</f>
        <v>1885.5143603133156</v>
      </c>
    </row>
    <row r="40" spans="1:8" x14ac:dyDescent="0.2">
      <c r="B40">
        <v>52</v>
      </c>
      <c r="C40">
        <v>3600</v>
      </c>
      <c r="D40" s="2">
        <v>5613.6187989556138</v>
      </c>
      <c r="E40" s="3">
        <f t="shared" si="20"/>
        <v>0.55933855526544829</v>
      </c>
      <c r="F40" s="4" t="str">
        <f t="shared" si="21"/>
        <v>NO</v>
      </c>
      <c r="G40" s="4">
        <f t="shared" ref="G40:G44" si="23">IF(F40="YES",1,0)</f>
        <v>0</v>
      </c>
      <c r="H40" s="3">
        <f t="shared" si="22"/>
        <v>2013.6187989556138</v>
      </c>
    </row>
    <row r="41" spans="1:8" x14ac:dyDescent="0.2">
      <c r="B41">
        <v>53</v>
      </c>
      <c r="C41">
        <v>4557</v>
      </c>
      <c r="D41" s="2">
        <v>13203.235294117649</v>
      </c>
      <c r="E41" s="3">
        <f t="shared" si="20"/>
        <v>1.8973524893828502</v>
      </c>
      <c r="F41" s="4" t="str">
        <f t="shared" si="21"/>
        <v>NO</v>
      </c>
      <c r="G41" s="4">
        <f t="shared" si="23"/>
        <v>0</v>
      </c>
      <c r="H41" s="3">
        <f t="shared" si="22"/>
        <v>8646.2352941176487</v>
      </c>
    </row>
    <row r="42" spans="1:8" x14ac:dyDescent="0.2">
      <c r="B42">
        <v>54</v>
      </c>
      <c r="C42">
        <v>8752</v>
      </c>
      <c r="D42" s="2">
        <v>7853.4836065573772</v>
      </c>
      <c r="E42" s="3">
        <f t="shared" si="20"/>
        <v>0.10266412173704556</v>
      </c>
      <c r="F42" s="4" t="str">
        <f t="shared" si="21"/>
        <v>YES</v>
      </c>
      <c r="G42" s="4">
        <f t="shared" si="23"/>
        <v>1</v>
      </c>
      <c r="H42" s="3">
        <f t="shared" si="22"/>
        <v>898.51639344262276</v>
      </c>
    </row>
    <row r="43" spans="1:8" x14ac:dyDescent="0.2">
      <c r="B43">
        <v>55</v>
      </c>
      <c r="C43">
        <v>3440</v>
      </c>
      <c r="D43" s="2">
        <v>948.9906976744187</v>
      </c>
      <c r="E43" s="3">
        <f>ABS(C43-D43)/C43</f>
        <v>0.7241306111411574</v>
      </c>
      <c r="F43" s="4" t="str">
        <f t="shared" si="21"/>
        <v>NO</v>
      </c>
      <c r="G43" s="4">
        <f t="shared" si="23"/>
        <v>0</v>
      </c>
      <c r="H43" s="3">
        <f t="shared" si="22"/>
        <v>2491.0093023255813</v>
      </c>
    </row>
    <row r="44" spans="1:8" x14ac:dyDescent="0.2">
      <c r="B44">
        <v>56</v>
      </c>
      <c r="C44">
        <v>1981</v>
      </c>
      <c r="D44" s="2">
        <v>1194.0206718346253</v>
      </c>
      <c r="E44" s="3">
        <f>ABS(C44-D44)/C44</f>
        <v>0.39726366893759446</v>
      </c>
      <c r="F44" s="4" t="str">
        <f t="shared" si="21"/>
        <v>NO</v>
      </c>
      <c r="G44" s="4">
        <f t="shared" si="23"/>
        <v>0</v>
      </c>
      <c r="H44" s="3">
        <f t="shared" si="22"/>
        <v>786.97932816537468</v>
      </c>
    </row>
    <row r="45" spans="1:8" x14ac:dyDescent="0.2">
      <c r="A45" t="s">
        <v>43</v>
      </c>
      <c r="B45">
        <v>8</v>
      </c>
      <c r="C45">
        <v>9125</v>
      </c>
      <c r="D45" s="2">
        <v>11279.782894736842</v>
      </c>
      <c r="E45" s="3">
        <f t="shared" ref="E45:E49" si="24">ABS(C45-D45)/C45</f>
        <v>0.23614059120403744</v>
      </c>
      <c r="F45" s="4" t="str">
        <f>IF(E45&lt;=0.25,"YES","NO")</f>
        <v>YES</v>
      </c>
      <c r="G45" s="4">
        <f>IF(F45="YES",1,0)</f>
        <v>1</v>
      </c>
      <c r="H45" s="3">
        <f>ABS(C45-D45)</f>
        <v>2154.7828947368416</v>
      </c>
    </row>
    <row r="46" spans="1:8" x14ac:dyDescent="0.2">
      <c r="B46">
        <v>17</v>
      </c>
      <c r="C46">
        <v>25910</v>
      </c>
      <c r="D46" s="2">
        <v>37246.143939393944</v>
      </c>
      <c r="E46" s="3">
        <f t="shared" si="24"/>
        <v>0.43752002853701055</v>
      </c>
      <c r="F46" s="4" t="str">
        <f t="shared" ref="F46:F51" si="25">IF(E46&lt;=0.25,"YES","NO")</f>
        <v>NO</v>
      </c>
      <c r="G46" s="4">
        <f>IF(F46="YES",1,0)</f>
        <v>0</v>
      </c>
      <c r="H46" s="3">
        <f t="shared" ref="H46:H51" si="26">ABS(C46-D46)</f>
        <v>11336.143939393944</v>
      </c>
    </row>
    <row r="47" spans="1:8" x14ac:dyDescent="0.2">
      <c r="B47">
        <v>19</v>
      </c>
      <c r="C47">
        <v>15052</v>
      </c>
      <c r="D47" s="2">
        <v>8742.4696969696979</v>
      </c>
      <c r="E47" s="3">
        <f t="shared" si="24"/>
        <v>0.41918218861482209</v>
      </c>
      <c r="F47" s="4" t="str">
        <f t="shared" si="25"/>
        <v>NO</v>
      </c>
      <c r="G47" s="4">
        <f t="shared" ref="G47:G51" si="27">IF(F47="YES",1,0)</f>
        <v>0</v>
      </c>
      <c r="H47" s="3">
        <f t="shared" si="26"/>
        <v>6309.5303030303021</v>
      </c>
    </row>
    <row r="48" spans="1:8" x14ac:dyDescent="0.2">
      <c r="B48">
        <v>30</v>
      </c>
      <c r="C48">
        <v>1798</v>
      </c>
      <c r="D48" s="2">
        <v>2525.4426877470355</v>
      </c>
      <c r="E48" s="3">
        <f t="shared" si="24"/>
        <v>0.404584364709141</v>
      </c>
      <c r="F48" s="4" t="str">
        <f t="shared" si="25"/>
        <v>NO</v>
      </c>
      <c r="G48" s="4">
        <f t="shared" si="27"/>
        <v>0</v>
      </c>
      <c r="H48" s="3">
        <f t="shared" si="26"/>
        <v>727.44268774703551</v>
      </c>
    </row>
    <row r="49" spans="2:8" x14ac:dyDescent="0.2">
      <c r="B49">
        <v>39</v>
      </c>
      <c r="C49">
        <v>5787</v>
      </c>
      <c r="D49" s="2">
        <v>7420.9515418502206</v>
      </c>
      <c r="E49" s="3">
        <f t="shared" si="24"/>
        <v>0.28234863346297229</v>
      </c>
      <c r="F49" s="4" t="str">
        <f t="shared" si="25"/>
        <v>NO</v>
      </c>
      <c r="G49" s="4">
        <f t="shared" si="27"/>
        <v>0</v>
      </c>
      <c r="H49" s="3">
        <f t="shared" si="26"/>
        <v>1633.9515418502206</v>
      </c>
    </row>
    <row r="50" spans="2:8" x14ac:dyDescent="0.2">
      <c r="B50">
        <v>48</v>
      </c>
      <c r="C50">
        <v>11023</v>
      </c>
      <c r="D50" s="2">
        <v>14743.869863013699</v>
      </c>
      <c r="E50" s="3">
        <f>ABS(C50-D50)/C50</f>
        <v>0.33755509961114932</v>
      </c>
      <c r="F50" s="4" t="str">
        <f t="shared" si="25"/>
        <v>NO</v>
      </c>
      <c r="G50" s="4">
        <f t="shared" si="27"/>
        <v>0</v>
      </c>
      <c r="H50" s="3">
        <f t="shared" si="26"/>
        <v>3720.8698630136987</v>
      </c>
    </row>
    <row r="51" spans="2:8" x14ac:dyDescent="0.2">
      <c r="B51">
        <v>49</v>
      </c>
      <c r="C51">
        <v>1755</v>
      </c>
      <c r="D51" s="2">
        <v>1820.4594594594594</v>
      </c>
      <c r="E51" s="3">
        <f>ABS(C51-D51)/C51</f>
        <v>3.7298837298837248E-2</v>
      </c>
      <c r="F51" s="4" t="str">
        <f t="shared" si="25"/>
        <v>YES</v>
      </c>
      <c r="G51" s="4">
        <f t="shared" si="27"/>
        <v>1</v>
      </c>
      <c r="H51" s="3">
        <f t="shared" si="26"/>
        <v>65.459459459459367</v>
      </c>
    </row>
    <row r="52" spans="2:8" x14ac:dyDescent="0.2">
      <c r="D52" t="s">
        <v>21</v>
      </c>
      <c r="E52" s="3">
        <f>AVERAGE(E31:E51)</f>
        <v>0.54210227737767547</v>
      </c>
      <c r="F52" t="s">
        <v>20</v>
      </c>
      <c r="G52" s="5">
        <f>AVERAGE(G31:G51)</f>
        <v>0.23809523809523808</v>
      </c>
    </row>
    <row r="53" spans="2:8" x14ac:dyDescent="0.2">
      <c r="D53" t="s">
        <v>22</v>
      </c>
      <c r="E53" s="3">
        <f>MEDIAN(E31:E51)</f>
        <v>0.404584364709141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zoomScale="150" zoomScaleNormal="150" workbookViewId="0">
      <selection activeCell="H7" sqref="H7"/>
    </sheetView>
  </sheetViews>
  <sheetFormatPr baseColWidth="10" defaultRowHeight="16" x14ac:dyDescent="0.2"/>
  <sheetData>
    <row r="2" spans="1:9" x14ac:dyDescent="0.2">
      <c r="A2" t="s">
        <v>73</v>
      </c>
      <c r="B2" t="s">
        <v>74</v>
      </c>
      <c r="C2" t="s">
        <v>75</v>
      </c>
      <c r="D2" s="4" t="s">
        <v>21</v>
      </c>
      <c r="E2" s="4" t="s">
        <v>76</v>
      </c>
      <c r="F2" s="4" t="s">
        <v>22</v>
      </c>
    </row>
    <row r="3" spans="1:9" x14ac:dyDescent="0.2">
      <c r="A3" s="28" t="s">
        <v>87</v>
      </c>
      <c r="B3" s="4" t="s">
        <v>77</v>
      </c>
      <c r="C3" s="4" t="s">
        <v>79</v>
      </c>
      <c r="D3" s="19">
        <f>'Aggregate-K1'!E52</f>
        <v>0.54210227737767547</v>
      </c>
      <c r="E3" s="19">
        <f>'Aggregate-K1'!G52</f>
        <v>0.23809523809523808</v>
      </c>
      <c r="F3" s="19">
        <f>'Aggregate-K1'!E53</f>
        <v>0.404584364709141</v>
      </c>
    </row>
    <row r="4" spans="1:9" x14ac:dyDescent="0.2">
      <c r="A4" s="28"/>
      <c r="B4" s="28" t="s">
        <v>78</v>
      </c>
      <c r="C4" s="4" t="s">
        <v>52</v>
      </c>
      <c r="D4" s="19">
        <f>'K2-AVG'!G74</f>
        <v>0.49671649879341701</v>
      </c>
      <c r="E4" s="20">
        <f>'K2-AVG'!I74</f>
        <v>0.47619047619047616</v>
      </c>
      <c r="F4" s="20">
        <f>'K2-AVG'!G75</f>
        <v>0.33673974913038895</v>
      </c>
      <c r="H4" s="3"/>
      <c r="I4" s="3"/>
    </row>
    <row r="5" spans="1:9" x14ac:dyDescent="0.2">
      <c r="A5" s="28"/>
      <c r="B5" s="28"/>
      <c r="C5" s="4" t="s">
        <v>80</v>
      </c>
      <c r="D5" s="25">
        <f>'K2-IWM'!G65</f>
        <v>0.43574978396242176</v>
      </c>
      <c r="E5" s="26">
        <f>'K2-IWM'!I65</f>
        <v>0.42857142857142855</v>
      </c>
      <c r="F5" s="25">
        <f>'K2-IWM'!G66</f>
        <v>0.30487787671141914</v>
      </c>
      <c r="H5" s="3"/>
      <c r="I5" s="3"/>
    </row>
    <row r="6" spans="1:9" x14ac:dyDescent="0.2">
      <c r="A6" s="28"/>
      <c r="B6" s="28" t="s">
        <v>81</v>
      </c>
      <c r="C6" s="4" t="s">
        <v>52</v>
      </c>
      <c r="D6" s="19">
        <f>'K3-AVG'!G74</f>
        <v>0.43927489146108617</v>
      </c>
      <c r="E6" s="19">
        <f>'K3-AVG'!I74</f>
        <v>0.33333333333333331</v>
      </c>
      <c r="F6" s="19">
        <f>'K3-AVG'!G75</f>
        <v>0.33531292827775239</v>
      </c>
      <c r="H6" s="3"/>
      <c r="I6" s="3"/>
    </row>
    <row r="7" spans="1:9" x14ac:dyDescent="0.2">
      <c r="A7" s="28"/>
      <c r="B7" s="28"/>
      <c r="C7" s="4" t="s">
        <v>80</v>
      </c>
      <c r="D7" s="20">
        <f>'K3-IWM'!G74</f>
        <v>0.41594154357406765</v>
      </c>
      <c r="E7" s="20">
        <f>'K3-IWM'!I74</f>
        <v>0.42857142857142855</v>
      </c>
      <c r="F7" s="20">
        <f>'K3-IWM'!G75</f>
        <v>0.35928337773711233</v>
      </c>
    </row>
    <row r="8" spans="1:9" x14ac:dyDescent="0.2">
      <c r="A8" s="28"/>
      <c r="B8" s="28"/>
      <c r="C8" s="4" t="s">
        <v>26</v>
      </c>
      <c r="D8" s="24">
        <f>'K3-MED'!G67</f>
        <v>0.56213741472051348</v>
      </c>
      <c r="E8" s="24">
        <f>'K3-MED'!I67</f>
        <v>0.42857142857142855</v>
      </c>
      <c r="F8" s="24">
        <f>'K3-MED'!G68</f>
        <v>0.31275659580328585</v>
      </c>
    </row>
    <row r="9" spans="1:9" x14ac:dyDescent="0.2">
      <c r="A9" s="28"/>
      <c r="B9" s="28" t="s">
        <v>82</v>
      </c>
      <c r="C9" s="4" t="s">
        <v>52</v>
      </c>
      <c r="D9" s="19">
        <f>'K4-AVG'!G74</f>
        <v>0.48423814495854633</v>
      </c>
      <c r="E9" s="19">
        <f>'K4-AVG'!I74</f>
        <v>0.19047619047619047</v>
      </c>
      <c r="F9" s="19">
        <f>'K4-AVG'!G75</f>
        <v>0.44878261517873502</v>
      </c>
    </row>
    <row r="10" spans="1:9" x14ac:dyDescent="0.2">
      <c r="A10" s="28"/>
      <c r="B10" s="28"/>
      <c r="C10" s="4" t="s">
        <v>80</v>
      </c>
      <c r="D10" s="19">
        <f>'K4-IWM'!G74</f>
        <v>0.44669898608595676</v>
      </c>
      <c r="E10" s="19">
        <f>'K4-IWM'!I74</f>
        <v>0.38095238095238093</v>
      </c>
      <c r="F10" s="19">
        <f>'K4-IWM'!G75</f>
        <v>0.40940525277877382</v>
      </c>
    </row>
    <row r="11" spans="1:9" x14ac:dyDescent="0.2">
      <c r="A11" s="28"/>
      <c r="B11" s="28"/>
      <c r="C11" s="4" t="s">
        <v>26</v>
      </c>
      <c r="D11" s="19">
        <f>'K4-MED'!G74</f>
        <v>0.51571468853903324</v>
      </c>
      <c r="E11" s="19">
        <f>'K4-MED'!I74</f>
        <v>0.38095238095238093</v>
      </c>
      <c r="F11" s="19">
        <f>'K4-MED'!G75</f>
        <v>0.33191025320974826</v>
      </c>
    </row>
    <row r="12" spans="1:9" x14ac:dyDescent="0.2">
      <c r="A12" s="28"/>
      <c r="B12" s="28" t="s">
        <v>83</v>
      </c>
      <c r="C12" s="4" t="s">
        <v>52</v>
      </c>
      <c r="D12" s="19">
        <f>'K5-AVG'!G74</f>
        <v>0.5038500534186654</v>
      </c>
      <c r="E12" s="19">
        <f>'K5-AVG'!I74</f>
        <v>0.23809523809523808</v>
      </c>
      <c r="F12" s="19">
        <f>'K5-AVG'!G75</f>
        <v>0.45251821109542972</v>
      </c>
    </row>
    <row r="13" spans="1:9" x14ac:dyDescent="0.2">
      <c r="A13" s="28"/>
      <c r="B13" s="28"/>
      <c r="C13" s="4" t="s">
        <v>80</v>
      </c>
      <c r="D13" s="19">
        <f>'K5-IWM'!G74</f>
        <v>0.46806560770823069</v>
      </c>
      <c r="E13" s="19">
        <f>'K5-IWM'!I74</f>
        <v>0.23809523809523808</v>
      </c>
      <c r="F13" s="19">
        <f>'K5-IWM'!G75</f>
        <v>0.3901730057914205</v>
      </c>
    </row>
    <row r="14" spans="1:9" x14ac:dyDescent="0.2">
      <c r="A14" s="28"/>
      <c r="B14" s="28"/>
      <c r="C14" s="4" t="s">
        <v>26</v>
      </c>
      <c r="D14" s="19">
        <f>'K5-MED'!G74</f>
        <v>0.5391313783274696</v>
      </c>
      <c r="E14" s="19">
        <f>'K5-MED'!I74</f>
        <v>0.2857142857142857</v>
      </c>
      <c r="F14" s="19">
        <f>'K5-MED'!G75</f>
        <v>0.4386390553898748</v>
      </c>
    </row>
  </sheetData>
  <sortState ref="I16:K27">
    <sortCondition ref="I16"/>
  </sortState>
  <mergeCells count="5">
    <mergeCell ref="B6:B8"/>
    <mergeCell ref="B9:B11"/>
    <mergeCell ref="B12:B14"/>
    <mergeCell ref="B4:B5"/>
    <mergeCell ref="A3:A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9" zoomScale="139" zoomScaleNormal="139" workbookViewId="0">
      <selection activeCell="F49" sqref="F49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664062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473.74470789165616</v>
      </c>
      <c r="S3" s="3">
        <f>L44</f>
        <v>548.40780713735603</v>
      </c>
      <c r="T3" s="3">
        <f>L55</f>
        <v>726.52394826606042</v>
      </c>
      <c r="U3" s="3">
        <f>L65</f>
        <v>1065.0571931578606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1756.8645817258298</v>
      </c>
      <c r="S4" s="3">
        <f>L45-L44</f>
        <v>396.73057406368844</v>
      </c>
      <c r="T4" s="3">
        <f>L56-L55</f>
        <v>429.52431719396873</v>
      </c>
      <c r="U4" s="3">
        <f>L66-L65</f>
        <v>2204.1610537115494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3308.5301152928878</v>
      </c>
      <c r="S5" s="3">
        <f>L46-L45</f>
        <v>874.45696175327203</v>
      </c>
      <c r="T5" s="3">
        <f>L57-L56</f>
        <v>650.87691999876915</v>
      </c>
      <c r="U5" s="3">
        <f>L67-L66</f>
        <v>2383.5852713733311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1463.4834052433607</v>
      </c>
      <c r="S6" s="3">
        <f>L47-L46</f>
        <v>5215.9340688103912</v>
      </c>
      <c r="T6" s="3">
        <f>L58-L57</f>
        <v>9985.7257096818666</v>
      </c>
      <c r="U6" s="3">
        <f>L68-L67</f>
        <v>1018.5227975467351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330.68973568659112</v>
      </c>
      <c r="S7" s="3">
        <f>L44-L43</f>
        <v>281.49871622826515</v>
      </c>
      <c r="T7" s="3">
        <f>L55-L54</f>
        <v>525.37492865821741</v>
      </c>
      <c r="U7" s="3">
        <f>L65-L64</f>
        <v>771.9801515553952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5187.609289617486</v>
      </c>
      <c r="G33" s="13">
        <f t="shared" ref="G33:G39" si="12">ABS(E33-F33)/E33</f>
        <v>0.75434876212968749</v>
      </c>
      <c r="H33" s="14" t="str">
        <f>IF(G33&lt;=0.25,"YES","NO")</f>
        <v>NO</v>
      </c>
      <c r="I33" s="14">
        <f>IF(H33="YES",1,0)</f>
        <v>0</v>
      </c>
      <c r="J33" s="17">
        <f>ABS(E33-F33)</f>
        <v>2230.609289617486</v>
      </c>
      <c r="K33" s="11" t="s">
        <v>4</v>
      </c>
      <c r="L33" s="13">
        <f>MIN(J33:J39)</f>
        <v>143.05497220506504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1182.0366598778005</v>
      </c>
      <c r="G34" s="13">
        <f t="shared" si="12"/>
        <v>0.22745239862699948</v>
      </c>
      <c r="H34" s="14" t="str">
        <f>IF(G34&lt;=0.25,"YES","NO")</f>
        <v>YES</v>
      </c>
      <c r="I34" s="14">
        <f>IF(H34="YES",1,0)</f>
        <v>1</v>
      </c>
      <c r="J34" s="17">
        <f>ABS(E34-F34)</f>
        <v>219.0366598778005</v>
      </c>
      <c r="K34" s="11" t="s">
        <v>25</v>
      </c>
      <c r="L34" s="13">
        <f>QUARTILE(J33:J39,1)</f>
        <v>473.74470789165616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504.54724409448812</v>
      </c>
      <c r="G35" s="13">
        <f t="shared" si="12"/>
        <v>0.59079704453001769</v>
      </c>
      <c r="H35" s="14" t="str">
        <f>IF(G35&lt;=0.25,"YES","NO")</f>
        <v>NO</v>
      </c>
      <c r="I35" s="14">
        <f>IF(H35="YES",1,0)</f>
        <v>0</v>
      </c>
      <c r="J35" s="17">
        <f>ABS(E35-F35)</f>
        <v>728.45275590551182</v>
      </c>
      <c r="K35" s="11" t="s">
        <v>26</v>
      </c>
      <c r="L35" s="15">
        <f>MEDIAN(J33:J39)</f>
        <v>2230.609289617486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8354.2741935483864</v>
      </c>
      <c r="G36" s="13">
        <f t="shared" si="12"/>
        <v>1.5784796893667858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5114.2741935483864</v>
      </c>
      <c r="K36" s="11" t="s">
        <v>27</v>
      </c>
      <c r="L36" s="13">
        <f>QUARTILE(J33:J39,3)</f>
        <v>5539.1394049103737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17002.622810153734</v>
      </c>
      <c r="G37" s="13">
        <f t="shared" si="12"/>
        <v>0.70026228101537347</v>
      </c>
      <c r="H37" s="14" t="str">
        <f t="shared" si="13"/>
        <v>NO</v>
      </c>
      <c r="I37" s="14">
        <f t="shared" si="14"/>
        <v>0</v>
      </c>
      <c r="J37" s="17">
        <f t="shared" si="15"/>
        <v>7002.6228101537345</v>
      </c>
      <c r="K37" s="11" t="s">
        <v>28</v>
      </c>
      <c r="L37" s="13">
        <f>MAX(J33:J39)</f>
        <v>7002.6228101537345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12764.004616272361</v>
      </c>
      <c r="G38" s="13">
        <f t="shared" si="12"/>
        <v>0.87705950239299424</v>
      </c>
      <c r="H38" s="14" t="str">
        <f t="shared" si="13"/>
        <v>NO</v>
      </c>
      <c r="I38" s="14">
        <f t="shared" si="14"/>
        <v>0</v>
      </c>
      <c r="J38" s="17">
        <f t="shared" si="15"/>
        <v>5964.0046162723611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3993.054972205065</v>
      </c>
      <c r="G39" s="13">
        <f t="shared" si="12"/>
        <v>3.715713563767923E-2</v>
      </c>
      <c r="H39" s="14" t="str">
        <f t="shared" si="13"/>
        <v>YES</v>
      </c>
      <c r="I39" s="14">
        <f t="shared" si="14"/>
        <v>1</v>
      </c>
      <c r="J39" s="17">
        <f t="shared" si="15"/>
        <v>143.05497220506504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0.68079383052850539</v>
      </c>
      <c r="H40" s="11" t="s">
        <v>20</v>
      </c>
      <c r="I40" s="16">
        <f>AVERAGE(I33:I39)</f>
        <v>0.2857142857142857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0.70026228101537347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2045.1383812010445</v>
      </c>
      <c r="G43" s="13">
        <f t="shared" ref="G43:G49" si="16">ABS(E43-F43)/E43</f>
        <v>0.85921671018276768</v>
      </c>
      <c r="H43" s="14" t="str">
        <f>IF(G43&lt;=0.25,"YES","NO")</f>
        <v>NO</v>
      </c>
      <c r="I43" s="14">
        <f>IF(H43="YES",1,0)</f>
        <v>0</v>
      </c>
      <c r="J43" s="17">
        <f>ABS(E43-F43)</f>
        <v>945.13838120104447</v>
      </c>
      <c r="K43" s="11" t="s">
        <v>4</v>
      </c>
      <c r="L43" s="13">
        <f>MIN(J43:J49)</f>
        <v>266.90909090909088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3617.7687564234329</v>
      </c>
      <c r="G44" s="13">
        <f t="shared" si="16"/>
        <v>0.35142187945080083</v>
      </c>
      <c r="H44" s="14" t="str">
        <f>IF(G44&lt;=0.25,"YES","NO")</f>
        <v>NO</v>
      </c>
      <c r="I44" s="14">
        <f>IF(H44="YES",1,0)</f>
        <v>0</v>
      </c>
      <c r="J44" s="17">
        <f>ABS(E44-F44)</f>
        <v>1960.2312435765671</v>
      </c>
      <c r="K44" s="11" t="s">
        <v>25</v>
      </c>
      <c r="L44" s="13">
        <f>QUARTILE(J43:J49,1)</f>
        <v>548.40780713735603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476.92950391644911</v>
      </c>
      <c r="G45" s="13">
        <f t="shared" si="16"/>
        <v>0.55006650573919891</v>
      </c>
      <c r="H45" s="14" t="str">
        <f>IF(G45&lt;=0.25,"YES","NO")</f>
        <v>NO</v>
      </c>
      <c r="I45" s="14">
        <f>IF(H45="YES",1,0)</f>
        <v>0</v>
      </c>
      <c r="J45" s="17">
        <f>ABS(E45-F45)</f>
        <v>583.07049608355089</v>
      </c>
      <c r="K45" s="11" t="s">
        <v>26</v>
      </c>
      <c r="L45" s="15">
        <f>MEDIAN(J43:J49)</f>
        <v>945.13838120104447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4765.2548818088389</v>
      </c>
      <c r="G46" s="13">
        <f t="shared" si="16"/>
        <v>9.7318643339867603E-2</v>
      </c>
      <c r="H46" s="14" t="str">
        <f t="shared" ref="H46:H49" si="17">IF(G46&lt;=0.25,"YES","NO")</f>
        <v>YES</v>
      </c>
      <c r="I46" s="14">
        <f t="shared" ref="I46:I49" si="18">IF(H46="YES",1,0)</f>
        <v>1</v>
      </c>
      <c r="J46" s="17">
        <f t="shared" ref="J46:J49" si="19">ABS(E46-F46)</f>
        <v>513.74511819116105</v>
      </c>
      <c r="K46" s="11" t="s">
        <v>27</v>
      </c>
      <c r="L46" s="13">
        <f>QUARTILE(J43:J49,3)</f>
        <v>1819.5953429543165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6438.0405576679341</v>
      </c>
      <c r="G47" s="13">
        <f t="shared" si="16"/>
        <v>0.2068448247298344</v>
      </c>
      <c r="H47" s="14" t="str">
        <f t="shared" si="17"/>
        <v>YES</v>
      </c>
      <c r="I47" s="14">
        <f t="shared" si="18"/>
        <v>1</v>
      </c>
      <c r="J47" s="17">
        <f t="shared" si="19"/>
        <v>1678.9594423320659</v>
      </c>
      <c r="K47" s="11" t="s">
        <v>28</v>
      </c>
      <c r="L47" s="13">
        <f>MAX(J43:J49)</f>
        <v>7035.5294117647081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15745.529411764708</v>
      </c>
      <c r="G48" s="13">
        <f t="shared" si="16"/>
        <v>0.80775308975484594</v>
      </c>
      <c r="H48" s="14" t="str">
        <f t="shared" si="17"/>
        <v>NO</v>
      </c>
      <c r="I48" s="14">
        <f t="shared" si="18"/>
        <v>0</v>
      </c>
      <c r="J48" s="17">
        <f t="shared" si="19"/>
        <v>7035.5294117647081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529.09090909090912</v>
      </c>
      <c r="G49" s="13">
        <f t="shared" si="16"/>
        <v>0.33531292827775239</v>
      </c>
      <c r="H49" s="14" t="str">
        <f t="shared" si="17"/>
        <v>NO</v>
      </c>
      <c r="I49" s="14">
        <f t="shared" si="18"/>
        <v>0</v>
      </c>
      <c r="J49" s="17">
        <f t="shared" si="19"/>
        <v>266.90909090909088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0.45827636878215255</v>
      </c>
      <c r="H50" s="11" t="s">
        <v>20</v>
      </c>
      <c r="I50" s="16">
        <f>AVERAGE(I43:I49)</f>
        <v>0.2857142857142857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0.35142187945080083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17723.650895140665</v>
      </c>
      <c r="G54" s="13">
        <f t="shared" ref="G54:G58" si="20">ABS(E54-F54)/E54</f>
        <v>1.988307350386219</v>
      </c>
      <c r="H54" s="14" t="str">
        <f>IF(G54&lt;=0.25,"YES","NO")</f>
        <v>NO</v>
      </c>
      <c r="I54" s="14">
        <f>IF(H54="YES",1,0)</f>
        <v>0</v>
      </c>
      <c r="J54" s="13">
        <f>ABS(E54-F54)</f>
        <v>11792.650895140665</v>
      </c>
      <c r="K54" s="11" t="s">
        <v>4</v>
      </c>
      <c r="L54" s="13">
        <f>MIN(J54:J60)</f>
        <v>201.149019607843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5634.6530920060322</v>
      </c>
      <c r="G55" s="13">
        <f t="shared" si="20"/>
        <v>0.26450922172487257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1178.6530920060322</v>
      </c>
      <c r="K55" s="11" t="s">
        <v>25</v>
      </c>
      <c r="L55" s="13">
        <f>QUARTILE(J54:J60,1)</f>
        <v>726.52394826606042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3222.7021034678792</v>
      </c>
      <c r="G56" s="13">
        <f t="shared" si="20"/>
        <v>0.10480497125892245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377.29789653212083</v>
      </c>
      <c r="K56" s="11" t="s">
        <v>26</v>
      </c>
      <c r="L56" s="15">
        <f>MEDIAN(J54:J60)</f>
        <v>1156.0482654600291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5713.0482654600291</v>
      </c>
      <c r="G57" s="13">
        <f t="shared" si="20"/>
        <v>0.25368625531271211</v>
      </c>
      <c r="H57" s="14" t="str">
        <f t="shared" si="21"/>
        <v>NO</v>
      </c>
      <c r="I57" s="14">
        <f t="shared" si="23"/>
        <v>0</v>
      </c>
      <c r="J57" s="13">
        <f t="shared" si="22"/>
        <v>1156.0482654600291</v>
      </c>
      <c r="K57" s="11" t="s">
        <v>27</v>
      </c>
      <c r="L57" s="13">
        <f>QUARTILE(J54:J60,3)</f>
        <v>1806.9251854587983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7676.25</v>
      </c>
      <c r="G58" s="13">
        <f t="shared" si="20"/>
        <v>0.12291476234003657</v>
      </c>
      <c r="H58" s="14" t="str">
        <f t="shared" si="21"/>
        <v>YES</v>
      </c>
      <c r="I58" s="14">
        <f t="shared" si="23"/>
        <v>1</v>
      </c>
      <c r="J58" s="13">
        <f t="shared" si="22"/>
        <v>1075.75</v>
      </c>
      <c r="K58" s="11" t="s">
        <v>28</v>
      </c>
      <c r="L58" s="13">
        <f>MAX(J54:J60)</f>
        <v>11792.650895140665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1004.8027210884354</v>
      </c>
      <c r="G59" s="13">
        <f>ABS(E59-F59)/E59</f>
        <v>0.70790618573010589</v>
      </c>
      <c r="H59" s="14" t="str">
        <f t="shared" si="21"/>
        <v>NO</v>
      </c>
      <c r="I59" s="14">
        <f t="shared" si="23"/>
        <v>0</v>
      </c>
      <c r="J59" s="13">
        <f t="shared" si="22"/>
        <v>2435.1972789115644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1779.850980392157</v>
      </c>
      <c r="G60" s="13">
        <f>ABS(E60-F60)/E60</f>
        <v>0.10153913155368148</v>
      </c>
      <c r="H60" s="14" t="str">
        <f t="shared" si="21"/>
        <v>YES</v>
      </c>
      <c r="I60" s="14">
        <f t="shared" si="23"/>
        <v>1</v>
      </c>
      <c r="J60" s="13">
        <f t="shared" si="22"/>
        <v>201.149019607843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0.50623826832950714</v>
      </c>
      <c r="H61" s="11" t="s">
        <v>20</v>
      </c>
      <c r="I61" s="16">
        <f>AVERAGE(I54:I60)</f>
        <v>0.42857142857142855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0.25368625531271211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5855.78175313059</v>
      </c>
      <c r="G64" s="13">
        <f t="shared" ref="G64:G68" si="24">ABS(E64-F64)/E64</f>
        <v>0.35827049280760659</v>
      </c>
      <c r="H64" s="14" t="str">
        <f>IF(G64&lt;=0.25,"YES","NO")</f>
        <v>NO</v>
      </c>
      <c r="I64" s="14">
        <f>IF(H64="YES",1,0)</f>
        <v>0</v>
      </c>
      <c r="J64" s="13">
        <f>ABS(E64-F64)</f>
        <v>3269.21824686941</v>
      </c>
      <c r="K64" s="11" t="s">
        <v>4</v>
      </c>
      <c r="L64" s="13">
        <f>MIN(J64:J70)</f>
        <v>293.07704160246544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32581.326315789476</v>
      </c>
      <c r="G65" s="13">
        <f t="shared" si="24"/>
        <v>0.25748075321456876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6671.3263157894762</v>
      </c>
      <c r="K65" s="11" t="s">
        <v>25</v>
      </c>
      <c r="L65" s="13">
        <f>QUARTILE(J64:J70,1)</f>
        <v>1065.0571931578606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8386.7753164556962</v>
      </c>
      <c r="G66" s="13">
        <f t="shared" si="24"/>
        <v>0.44281322638481957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6665.2246835443038</v>
      </c>
      <c r="K66" s="11" t="s">
        <v>26</v>
      </c>
      <c r="L66" s="15">
        <f>MEDIAN(J64:J70)</f>
        <v>3269.21824686941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2994.0992805755395</v>
      </c>
      <c r="G67" s="13">
        <f t="shared" si="24"/>
        <v>0.66523875449140124</v>
      </c>
      <c r="H67" s="14" t="str">
        <f t="shared" si="25"/>
        <v>NO</v>
      </c>
      <c r="I67" s="14">
        <f t="shared" si="27"/>
        <v>0</v>
      </c>
      <c r="J67" s="13">
        <f t="shared" si="26"/>
        <v>1196.0992805755395</v>
      </c>
      <c r="K67" s="11" t="s">
        <v>27</v>
      </c>
      <c r="L67" s="13">
        <f>QUARTILE(J64:J70,3)</f>
        <v>5652.8035182427411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4852.9848942598182</v>
      </c>
      <c r="G68" s="13">
        <f t="shared" si="24"/>
        <v>0.16139884322450004</v>
      </c>
      <c r="H68" s="14" t="str">
        <f t="shared" si="25"/>
        <v>YES</v>
      </c>
      <c r="I68" s="14">
        <f t="shared" si="27"/>
        <v>1</v>
      </c>
      <c r="J68" s="13">
        <f t="shared" si="26"/>
        <v>934.01510574018175</v>
      </c>
      <c r="K68" s="11" t="s">
        <v>28</v>
      </c>
      <c r="L68" s="13">
        <f>MAX(J64:J70)</f>
        <v>6671.3263157894762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6382.6176470588225</v>
      </c>
      <c r="G69" s="13">
        <f>ABS(E69-F69)/E69</f>
        <v>0.4209727254777445</v>
      </c>
      <c r="H69" s="14" t="str">
        <f t="shared" si="25"/>
        <v>NO</v>
      </c>
      <c r="I69" s="14">
        <f t="shared" si="27"/>
        <v>0</v>
      </c>
      <c r="J69" s="13">
        <f t="shared" si="26"/>
        <v>4640.3823529411775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1461.9229583975346</v>
      </c>
      <c r="G70" s="13">
        <f>ABS(E70-F70)/E70</f>
        <v>0.16699546530055012</v>
      </c>
      <c r="H70" s="14" t="str">
        <f t="shared" si="25"/>
        <v>YES</v>
      </c>
      <c r="I70" s="14">
        <f t="shared" si="27"/>
        <v>1</v>
      </c>
      <c r="J70" s="13">
        <f t="shared" si="26"/>
        <v>293.07704160246544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0.35331003727159871</v>
      </c>
      <c r="H71" s="11" t="s">
        <v>20</v>
      </c>
      <c r="I71" s="16">
        <f>AVERAGE(I64:I70)</f>
        <v>0.2857142857142857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0.35827049280760659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0.43927489146108617</v>
      </c>
      <c r="H74" s="1" t="s">
        <v>84</v>
      </c>
      <c r="I74" s="1">
        <f>AVERAGE(I43:I49,I54:I60,I64:I70)</f>
        <v>0.33333333333333331</v>
      </c>
    </row>
    <row r="75" spans="1:12" x14ac:dyDescent="0.2">
      <c r="E75" s="1"/>
      <c r="F75" s="1" t="s">
        <v>22</v>
      </c>
      <c r="G75" s="18">
        <f>MEDIAN(G43:G49,G54:G60,G64:G70)</f>
        <v>0.33531292827775239</v>
      </c>
      <c r="H7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topLeftCell="A38" zoomScale="139" zoomScaleNormal="139" workbookViewId="0">
      <selection activeCell="F49" sqref="F49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7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924.39029031857058</v>
      </c>
      <c r="S3" s="3">
        <f>L44</f>
        <v>560.47312787524834</v>
      </c>
      <c r="T3" s="3">
        <f>L55</f>
        <v>1104.8647233543177</v>
      </c>
      <c r="U3" s="3">
        <f>L65</f>
        <v>1186.1830010206838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364.24850566805185</v>
      </c>
      <c r="S4" s="3">
        <f>L45-L44</f>
        <v>263.25465773829183</v>
      </c>
      <c r="T4" s="3">
        <f>L56-L55</f>
        <v>973.25401998966504</v>
      </c>
      <c r="U4" s="3">
        <f>L66-L65</f>
        <v>2943.0456752251121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5298.2292967049998</v>
      </c>
      <c r="S5" s="3">
        <f>L46-L45</f>
        <v>1578.6060951935929</v>
      </c>
      <c r="T5" s="3">
        <f>L57-L56</f>
        <v>1124.9992506505978</v>
      </c>
      <c r="U5" s="3">
        <f>L67-L66</f>
        <v>2985.7811162197695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5920.9046214704813</v>
      </c>
      <c r="S6" s="3">
        <f>L47-L46</f>
        <v>5797.9321676950076</v>
      </c>
      <c r="T6" s="3">
        <f>L58-L57</f>
        <v>8168.4097104909079</v>
      </c>
      <c r="U6" s="3">
        <f>L68-L67</f>
        <v>2892.5639500749294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328.03419275759484</v>
      </c>
      <c r="S7" s="3">
        <f>L44-L43</f>
        <v>288.64425086990082</v>
      </c>
      <c r="T7" s="3">
        <f>L55-L54</f>
        <v>998.6312327882797</v>
      </c>
      <c r="U7" s="3">
        <f>L65-L64</f>
        <v>893.04416254518469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4245.6387959866224</v>
      </c>
      <c r="G33" s="13">
        <f t="shared" ref="G33:G39" si="12">ABS(E33-F33)/E33</f>
        <v>0.43579262630592575</v>
      </c>
      <c r="H33" s="14" t="str">
        <f>IF(G33&lt;=0.25,"YES","NO")</f>
        <v>NO</v>
      </c>
      <c r="I33" s="14">
        <f>IF(H33="YES",1,0)</f>
        <v>0</v>
      </c>
      <c r="J33" s="17">
        <f>ABS(E33-F33)</f>
        <v>1288.6387959866224</v>
      </c>
      <c r="K33" s="11" t="s">
        <v>4</v>
      </c>
      <c r="L33" s="13">
        <f>MIN(J33:J39)</f>
        <v>596.35609756097574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1559.3560975609757</v>
      </c>
      <c r="G34" s="13">
        <f t="shared" si="12"/>
        <v>0.61926905250360931</v>
      </c>
      <c r="H34" s="14" t="str">
        <f>IF(G34&lt;=0.25,"YES","NO")</f>
        <v>NO</v>
      </c>
      <c r="I34" s="14">
        <f>IF(H34="YES",1,0)</f>
        <v>0</v>
      </c>
      <c r="J34" s="17">
        <f>ABS(E34-F34)</f>
        <v>596.35609756097574</v>
      </c>
      <c r="K34" s="11" t="s">
        <v>25</v>
      </c>
      <c r="L34" s="13">
        <f>QUARTILE(J33:J39,1)</f>
        <v>924.39029031857058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517.69044740024185</v>
      </c>
      <c r="G35" s="13">
        <f t="shared" si="12"/>
        <v>0.58013751224635701</v>
      </c>
      <c r="H35" s="14" t="str">
        <f>IF(G35&lt;=0.25,"YES","NO")</f>
        <v>NO</v>
      </c>
      <c r="I35" s="14">
        <f>IF(H35="YES",1,0)</f>
        <v>0</v>
      </c>
      <c r="J35" s="17">
        <f>ABS(E35-F35)</f>
        <v>715.30955259975815</v>
      </c>
      <c r="K35" s="11" t="s">
        <v>26</v>
      </c>
      <c r="L35" s="15">
        <f>MEDIAN(J33:J39)</f>
        <v>1288.6387959866224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7034.3636363636351</v>
      </c>
      <c r="G36" s="13">
        <f t="shared" si="12"/>
        <v>1.1710998877665542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3794.3636363636351</v>
      </c>
      <c r="K36" s="11" t="s">
        <v>27</v>
      </c>
      <c r="L36" s="13">
        <f>QUARTILE(J33:J39,3)</f>
        <v>6586.8680926916222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22507.772714162104</v>
      </c>
      <c r="G37" s="13">
        <f t="shared" si="12"/>
        <v>1.2507772714162104</v>
      </c>
      <c r="H37" s="14" t="str">
        <f t="shared" si="13"/>
        <v>NO</v>
      </c>
      <c r="I37" s="14">
        <f t="shared" si="14"/>
        <v>0</v>
      </c>
      <c r="J37" s="17">
        <f t="shared" si="15"/>
        <v>12507.772714162104</v>
      </c>
      <c r="K37" s="11" t="s">
        <v>28</v>
      </c>
      <c r="L37" s="13">
        <f>MAX(J33:J39)</f>
        <v>12507.772714162104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16179.372549019608</v>
      </c>
      <c r="G38" s="13">
        <f t="shared" si="12"/>
        <v>1.3793194925028835</v>
      </c>
      <c r="H38" s="14" t="str">
        <f t="shared" si="13"/>
        <v>NO</v>
      </c>
      <c r="I38" s="14">
        <f t="shared" si="14"/>
        <v>0</v>
      </c>
      <c r="J38" s="17">
        <f t="shared" si="15"/>
        <v>9379.3725490196084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4983.4710280373829</v>
      </c>
      <c r="G39" s="13">
        <f t="shared" si="12"/>
        <v>0.29440805923048907</v>
      </c>
      <c r="H39" s="14" t="str">
        <f t="shared" si="13"/>
        <v>NO</v>
      </c>
      <c r="I39" s="14">
        <f t="shared" si="14"/>
        <v>0</v>
      </c>
      <c r="J39" s="17">
        <f t="shared" si="15"/>
        <v>1133.4710280373829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0.81868627171028996</v>
      </c>
      <c r="H40" s="11" t="s">
        <v>20</v>
      </c>
      <c r="I40" s="16">
        <f>AVERAGE(I33:I39)</f>
        <v>0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0.61926905250360931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1923.7277856135402</v>
      </c>
      <c r="G43" s="13">
        <f t="shared" ref="G43:G49" si="16">ABS(E43-F43)/E43</f>
        <v>0.74884344146685466</v>
      </c>
      <c r="H43" s="14" t="str">
        <f>IF(G43&lt;=0.25,"YES","NO")</f>
        <v>NO</v>
      </c>
      <c r="I43" s="14">
        <f>IF(H43="YES",1,0)</f>
        <v>0</v>
      </c>
      <c r="J43" s="17">
        <f>ABS(E43-F43)</f>
        <v>823.72778561354016</v>
      </c>
      <c r="K43" s="11" t="s">
        <v>4</v>
      </c>
      <c r="L43" s="13">
        <f>MIN(J43:J49)</f>
        <v>271.82887700534752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2611.9380572501173</v>
      </c>
      <c r="G44" s="13">
        <f t="shared" si="16"/>
        <v>0.53174290834526405</v>
      </c>
      <c r="H44" s="14" t="str">
        <f>IF(G44&lt;=0.25,"YES","NO")</f>
        <v>NO</v>
      </c>
      <c r="I44" s="14">
        <f>IF(H44="YES",1,0)</f>
        <v>0</v>
      </c>
      <c r="J44" s="17">
        <f>ABS(E44-F44)</f>
        <v>2966.0619427498827</v>
      </c>
      <c r="K44" s="11" t="s">
        <v>25</v>
      </c>
      <c r="L44" s="13">
        <f>QUARTILE(J43:J49,1)</f>
        <v>560.47312787524834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448.61636107193232</v>
      </c>
      <c r="G45" s="13">
        <f t="shared" si="16"/>
        <v>0.57677701785666768</v>
      </c>
      <c r="H45" s="14" t="str">
        <f>IF(G45&lt;=0.25,"YES","NO")</f>
        <v>NO</v>
      </c>
      <c r="I45" s="14">
        <f>IF(H45="YES",1,0)</f>
        <v>0</v>
      </c>
      <c r="J45" s="17">
        <f>ABS(E45-F45)</f>
        <v>611.38363892806774</v>
      </c>
      <c r="K45" s="11" t="s">
        <v>26</v>
      </c>
      <c r="L45" s="15">
        <f>MEDIAN(J43:J49)</f>
        <v>823.72778561354016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3440.3941811356171</v>
      </c>
      <c r="G46" s="13">
        <f t="shared" si="16"/>
        <v>0.3482867624293205</v>
      </c>
      <c r="H46" s="14" t="str">
        <f t="shared" ref="H46:H49" si="17">IF(G46&lt;=0.25,"YES","NO")</f>
        <v>NO</v>
      </c>
      <c r="I46" s="14">
        <f t="shared" ref="I46:I49" si="18">IF(H46="YES",1,0)</f>
        <v>0</v>
      </c>
      <c r="J46" s="17">
        <f t="shared" ref="J46:J49" si="19">ABS(E46-F46)</f>
        <v>1838.6058188643829</v>
      </c>
      <c r="K46" s="11" t="s">
        <v>27</v>
      </c>
      <c r="L46" s="13">
        <f>QUARTILE(J43:J49,3)</f>
        <v>2402.333880807133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7607.4373831775711</v>
      </c>
      <c r="G47" s="13">
        <f t="shared" si="16"/>
        <v>6.2777210400693478E-2</v>
      </c>
      <c r="H47" s="14" t="str">
        <f t="shared" si="17"/>
        <v>YES</v>
      </c>
      <c r="I47" s="14">
        <f t="shared" si="18"/>
        <v>1</v>
      </c>
      <c r="J47" s="17">
        <f t="shared" si="19"/>
        <v>509.56261682242894</v>
      </c>
      <c r="K47" s="11" t="s">
        <v>28</v>
      </c>
      <c r="L47" s="13">
        <f>MAX(J43:J49)</f>
        <v>8200.2660485021406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16910.266048502141</v>
      </c>
      <c r="G48" s="13">
        <f t="shared" si="16"/>
        <v>0.94147715826660627</v>
      </c>
      <c r="H48" s="14" t="str">
        <f t="shared" si="17"/>
        <v>NO</v>
      </c>
      <c r="I48" s="14">
        <f t="shared" si="18"/>
        <v>0</v>
      </c>
      <c r="J48" s="17">
        <f t="shared" si="19"/>
        <v>8200.2660485021406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524.17112299465248</v>
      </c>
      <c r="G49" s="13">
        <f t="shared" si="16"/>
        <v>0.34149356407706977</v>
      </c>
      <c r="H49" s="14" t="str">
        <f t="shared" si="17"/>
        <v>NO</v>
      </c>
      <c r="I49" s="14">
        <f t="shared" si="18"/>
        <v>0</v>
      </c>
      <c r="J49" s="17">
        <f t="shared" si="19"/>
        <v>271.82887700534752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0.50734258040606806</v>
      </c>
      <c r="H50" s="11" t="s">
        <v>20</v>
      </c>
      <c r="I50" s="16">
        <f>AVERAGE(I43:I49)</f>
        <v>0.14285714285714285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0.53174290834526405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17302.527704485488</v>
      </c>
      <c r="G54" s="13">
        <f t="shared" ref="G54:G58" si="20">ABS(E54-F54)/E54</f>
        <v>1.9173036089167912</v>
      </c>
      <c r="H54" s="14" t="str">
        <f>IF(G54&lt;=0.25,"YES","NO")</f>
        <v>NO</v>
      </c>
      <c r="I54" s="14">
        <f>IF(H54="YES",1,0)</f>
        <v>0</v>
      </c>
      <c r="J54" s="13">
        <f>ABS(E54-F54)</f>
        <v>11371.527704485488</v>
      </c>
      <c r="K54" s="11" t="s">
        <v>4</v>
      </c>
      <c r="L54" s="13">
        <f>MIN(J54:J60)</f>
        <v>106.23349056603797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6534.1187433439827</v>
      </c>
      <c r="G55" s="13">
        <f t="shared" si="20"/>
        <v>0.46636417040933187</v>
      </c>
      <c r="H55" s="14" t="str">
        <f t="shared" ref="H55:H60" si="21">IF(G55&lt;=0.25,"YES","NO")</f>
        <v>NO</v>
      </c>
      <c r="I55" s="14">
        <f>IF(H55="YES",1,0)</f>
        <v>0</v>
      </c>
      <c r="J55" s="13">
        <f t="shared" ref="J55:J60" si="22">ABS(E55-F55)</f>
        <v>2078.1187433439827</v>
      </c>
      <c r="K55" s="11" t="s">
        <v>25</v>
      </c>
      <c r="L55" s="13">
        <f>QUARTILE(J54:J60,1)</f>
        <v>1104.8647233543177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3447.1013536966325</v>
      </c>
      <c r="G56" s="13">
        <f t="shared" si="20"/>
        <v>4.2471846195379866E-2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152.89864630336751</v>
      </c>
      <c r="K56" s="11" t="s">
        <v>26</v>
      </c>
      <c r="L56" s="15">
        <f>MEDIAN(J54:J60)</f>
        <v>2078.1187433439827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6613.8308004052678</v>
      </c>
      <c r="G57" s="13">
        <f t="shared" si="20"/>
        <v>0.45135633100839762</v>
      </c>
      <c r="H57" s="14" t="str">
        <f t="shared" si="21"/>
        <v>NO</v>
      </c>
      <c r="I57" s="14">
        <f t="shared" si="23"/>
        <v>0</v>
      </c>
      <c r="J57" s="13">
        <f t="shared" si="22"/>
        <v>2056.8308004052678</v>
      </c>
      <c r="K57" s="11" t="s">
        <v>27</v>
      </c>
      <c r="L57" s="13">
        <f>QUARTILE(J54:J60,3)</f>
        <v>3203.1179939945805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4864.3117626027888</v>
      </c>
      <c r="G58" s="13">
        <f t="shared" si="20"/>
        <v>0.44420569440096108</v>
      </c>
      <c r="H58" s="14" t="str">
        <f t="shared" si="21"/>
        <v>NO</v>
      </c>
      <c r="I58" s="14">
        <f t="shared" si="23"/>
        <v>0</v>
      </c>
      <c r="J58" s="13">
        <f t="shared" si="22"/>
        <v>3887.6882373972112</v>
      </c>
      <c r="K58" s="11" t="s">
        <v>28</v>
      </c>
      <c r="L58" s="13">
        <f>MAX(J54:J60)</f>
        <v>11371.527704485488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921.45224940805042</v>
      </c>
      <c r="G59" s="13">
        <f>ABS(E59-F59)/E59</f>
        <v>0.73213597400928776</v>
      </c>
      <c r="H59" s="14" t="str">
        <f t="shared" si="21"/>
        <v>NO</v>
      </c>
      <c r="I59" s="14">
        <f t="shared" si="23"/>
        <v>0</v>
      </c>
      <c r="J59" s="13">
        <f t="shared" si="22"/>
        <v>2518.5477505919498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1874.766509433962</v>
      </c>
      <c r="G60" s="13">
        <f>ABS(E60-F60)/E60</f>
        <v>5.3626194127227647E-2</v>
      </c>
      <c r="H60" s="14" t="str">
        <f t="shared" si="21"/>
        <v>YES</v>
      </c>
      <c r="I60" s="14">
        <f t="shared" si="23"/>
        <v>1</v>
      </c>
      <c r="J60" s="13">
        <f t="shared" si="22"/>
        <v>106.23349056603797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0.58678054558105386</v>
      </c>
      <c r="H61" s="11" t="s">
        <v>20</v>
      </c>
      <c r="I61" s="16">
        <f>AVERAGE(I54:I60)</f>
        <v>0.2857142857142857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0.45135633100839762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4995.7713237542039</v>
      </c>
      <c r="G64" s="13">
        <f t="shared" ref="G64:G68" si="24">ABS(E64-F64)/E64</f>
        <v>0.45251821109542972</v>
      </c>
      <c r="H64" s="14" t="str">
        <f>IF(G64&lt;=0.25,"YES","NO")</f>
        <v>NO</v>
      </c>
      <c r="I64" s="14">
        <f>IF(H64="YES",1,0)</f>
        <v>0</v>
      </c>
      <c r="J64" s="13">
        <f>ABS(E64-F64)</f>
        <v>4129.2286762457961</v>
      </c>
      <c r="K64" s="11" t="s">
        <v>4</v>
      </c>
      <c r="L64" s="13">
        <f>MIN(J64:J70)</f>
        <v>293.13883847549914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35917.573742540495</v>
      </c>
      <c r="G65" s="13">
        <f t="shared" si="24"/>
        <v>0.38624367975841356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10007.573742540495</v>
      </c>
      <c r="K65" s="11" t="s">
        <v>25</v>
      </c>
      <c r="L65" s="13">
        <f>QUARTILE(J64:J70,1)</f>
        <v>1186.1830010206838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6026.593043055218</v>
      </c>
      <c r="G66" s="13">
        <f t="shared" si="24"/>
        <v>0.5996151313410033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9025.406956944782</v>
      </c>
      <c r="K66" s="11" t="s">
        <v>26</v>
      </c>
      <c r="L66" s="15">
        <f>MEDIAN(J64:J70)</f>
        <v>4129.2286762457961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2931.2967332123412</v>
      </c>
      <c r="G67" s="13">
        <f t="shared" si="24"/>
        <v>0.63030964027382719</v>
      </c>
      <c r="H67" s="14" t="str">
        <f t="shared" si="25"/>
        <v>NO</v>
      </c>
      <c r="I67" s="14">
        <f t="shared" si="27"/>
        <v>0</v>
      </c>
      <c r="J67" s="13">
        <f t="shared" si="26"/>
        <v>1133.2967332123412</v>
      </c>
      <c r="K67" s="11" t="s">
        <v>27</v>
      </c>
      <c r="L67" s="13">
        <f>QUARTILE(J64:J70,3)</f>
        <v>7115.0097924655656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4547.9307311709736</v>
      </c>
      <c r="G68" s="13">
        <f t="shared" si="24"/>
        <v>0.21411253997391161</v>
      </c>
      <c r="H68" s="14" t="str">
        <f t="shared" si="25"/>
        <v>YES</v>
      </c>
      <c r="I68" s="14">
        <f t="shared" si="27"/>
        <v>1</v>
      </c>
      <c r="J68" s="13">
        <f t="shared" si="26"/>
        <v>1239.0692688290264</v>
      </c>
      <c r="K68" s="11" t="s">
        <v>28</v>
      </c>
      <c r="L68" s="13">
        <f>MAX(J64:J70)</f>
        <v>10007.573742540495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5818.3873720136517</v>
      </c>
      <c r="G69" s="13">
        <f>ABS(E69-F69)/E69</f>
        <v>0.4721593602455183</v>
      </c>
      <c r="H69" s="14" t="str">
        <f t="shared" si="25"/>
        <v>NO</v>
      </c>
      <c r="I69" s="14">
        <f t="shared" si="27"/>
        <v>0</v>
      </c>
      <c r="J69" s="13">
        <f t="shared" si="26"/>
        <v>5204.6126279863483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1461.8611615245009</v>
      </c>
      <c r="G70" s="13">
        <f>ABS(E70-F70)/E70</f>
        <v>0.1670306771940166</v>
      </c>
      <c r="H70" s="14" t="str">
        <f t="shared" si="25"/>
        <v>YES</v>
      </c>
      <c r="I70" s="14">
        <f t="shared" si="27"/>
        <v>1</v>
      </c>
      <c r="J70" s="13">
        <f t="shared" si="26"/>
        <v>293.13883847549914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0.41742703426887429</v>
      </c>
      <c r="H71" s="11" t="s">
        <v>20</v>
      </c>
      <c r="I71" s="16">
        <f>AVERAGE(I64:I70)</f>
        <v>0.2857142857142857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0.45251821109542972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0.5038500534186654</v>
      </c>
      <c r="H74" s="1" t="s">
        <v>84</v>
      </c>
      <c r="I74" s="1">
        <f>AVERAGE(I43:I49,I54:I60,I64:I70)</f>
        <v>0.23809523809523808</v>
      </c>
    </row>
    <row r="75" spans="1:12" x14ac:dyDescent="0.2">
      <c r="E75" s="1"/>
      <c r="F75" s="1" t="s">
        <v>22</v>
      </c>
      <c r="G75" s="18">
        <f>MEDIAN(G43:G49,G54:G60,G64:G70)</f>
        <v>0.45251821109542972</v>
      </c>
      <c r="H75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zoomScale="139" zoomScaleNormal="139" workbookViewId="0">
      <pane ySplit="1500" topLeftCell="A41" activePane="bottomLeft"/>
      <selection activeCell="I79" sqref="I79"/>
      <selection pane="bottomLeft" activeCell="F48" sqref="F48"/>
    </sheetView>
  </sheetViews>
  <sheetFormatPr baseColWidth="10" defaultRowHeight="16" x14ac:dyDescent="0.2"/>
  <cols>
    <col min="1" max="1" width="5.1640625" bestFit="1" customWidth="1"/>
    <col min="2" max="2" width="3.33203125" bestFit="1" customWidth="1"/>
    <col min="3" max="3" width="5.6640625" bestFit="1" customWidth="1"/>
    <col min="4" max="4" width="7.33203125" bestFit="1" customWidth="1"/>
    <col min="5" max="5" width="9.5" bestFit="1" customWidth="1"/>
    <col min="6" max="6" width="9.83203125" bestFit="1" customWidth="1"/>
    <col min="7" max="7" width="7.5" bestFit="1" customWidth="1"/>
    <col min="8" max="8" width="11.5" bestFit="1" customWidth="1"/>
    <col min="9" max="9" width="7.83203125" bestFit="1" customWidth="1"/>
    <col min="10" max="10" width="8.83203125" bestFit="1" customWidth="1"/>
    <col min="11" max="11" width="7.33203125" bestFit="1" customWidth="1"/>
    <col min="12" max="12" width="8.83203125" bestFit="1" customWidth="1"/>
    <col min="13" max="13" width="4.6640625" customWidth="1"/>
    <col min="14" max="14" width="14.5" bestFit="1" customWidth="1"/>
    <col min="15" max="18" width="7.6640625" bestFit="1" customWidth="1"/>
    <col min="19" max="19" width="8.83203125" bestFit="1" customWidth="1"/>
    <col min="20" max="21" width="7.6640625" bestFit="1" customWidth="1"/>
    <col min="22" max="22" width="8.83203125" bestFit="1" customWidth="1"/>
  </cols>
  <sheetData>
    <row r="2" spans="1:22" x14ac:dyDescent="0.2"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">
        <v>19</v>
      </c>
      <c r="I2" t="s">
        <v>18</v>
      </c>
      <c r="J2" t="s">
        <v>24</v>
      </c>
      <c r="O2" t="s">
        <v>23</v>
      </c>
      <c r="P2" t="s">
        <v>29</v>
      </c>
      <c r="Q2" t="s">
        <v>30</v>
      </c>
      <c r="R2" t="s">
        <v>44</v>
      </c>
      <c r="S2" t="s">
        <v>45</v>
      </c>
      <c r="T2" t="s">
        <v>46</v>
      </c>
      <c r="U2" t="s">
        <v>47</v>
      </c>
      <c r="V2" t="s">
        <v>31</v>
      </c>
    </row>
    <row r="3" spans="1:22" x14ac:dyDescent="0.2">
      <c r="A3" t="s">
        <v>23</v>
      </c>
      <c r="B3">
        <v>1</v>
      </c>
      <c r="C3" s="9">
        <v>647</v>
      </c>
      <c r="D3" s="9">
        <v>8</v>
      </c>
      <c r="E3" s="9">
        <v>7871</v>
      </c>
      <c r="F3" s="3">
        <v>12444.784360189575</v>
      </c>
      <c r="G3" s="3">
        <f t="shared" ref="G3:G8" si="0">ABS(E3-F3)/E3</f>
        <v>0.58109317242911629</v>
      </c>
      <c r="H3" s="4" t="str">
        <f>IF(G3&lt;=0.25,"YES","NO")</f>
        <v>NO</v>
      </c>
      <c r="I3" s="4">
        <f>IF(H3="YES",1,0)</f>
        <v>0</v>
      </c>
      <c r="J3" s="10">
        <f>ABS(E3-F3)</f>
        <v>4573.7843601895747</v>
      </c>
      <c r="K3" t="s">
        <v>4</v>
      </c>
      <c r="L3" s="3">
        <f>MIN(J3:J9)</f>
        <v>46.09973045822062</v>
      </c>
      <c r="M3" s="3"/>
      <c r="N3" t="s">
        <v>25</v>
      </c>
      <c r="O3" s="3">
        <f>L4</f>
        <v>262.41967871485963</v>
      </c>
      <c r="P3" s="3">
        <f>L14</f>
        <v>42.812370117759883</v>
      </c>
      <c r="Q3" s="3">
        <f>L24</f>
        <v>356.17098445595866</v>
      </c>
      <c r="R3" s="3">
        <f>L34</f>
        <v>826.72849650349667</v>
      </c>
      <c r="S3" s="3">
        <f>L44</f>
        <v>590.97102753806712</v>
      </c>
      <c r="T3" s="3">
        <f>L55</f>
        <v>285.58251736431225</v>
      </c>
      <c r="U3" s="3">
        <f>L65</f>
        <v>824.53101724048111</v>
      </c>
      <c r="V3" s="3">
        <f>'Aggregate-K1'!K4</f>
        <v>280.86614173228372</v>
      </c>
    </row>
    <row r="4" spans="1:22" x14ac:dyDescent="0.2">
      <c r="B4">
        <v>2</v>
      </c>
      <c r="C4" s="9">
        <v>130</v>
      </c>
      <c r="D4" s="9">
        <v>9</v>
      </c>
      <c r="E4" s="9">
        <v>845</v>
      </c>
      <c r="F4" s="3">
        <v>1083.3333333333335</v>
      </c>
      <c r="G4" s="3">
        <f t="shared" si="0"/>
        <v>0.28205128205128221</v>
      </c>
      <c r="H4" s="4" t="str">
        <f t="shared" ref="H4:H9" si="1">IF(G4&lt;=0.25,"YES","NO")</f>
        <v>NO</v>
      </c>
      <c r="I4" s="4">
        <f>IF(H4="YES",1,0)</f>
        <v>0</v>
      </c>
      <c r="J4" s="10">
        <f t="shared" ref="J4:J9" si="2">ABS(E4-F4)</f>
        <v>238.33333333333348</v>
      </c>
      <c r="K4" t="s">
        <v>25</v>
      </c>
      <c r="L4" s="3">
        <f>QUARTILE(J3:J9,1)</f>
        <v>262.41967871485963</v>
      </c>
      <c r="M4" s="3"/>
      <c r="N4" t="s">
        <v>48</v>
      </c>
      <c r="O4" s="3">
        <f>L5-L4</f>
        <v>191.10357709909363</v>
      </c>
      <c r="P4" s="3">
        <f>L15-L14</f>
        <v>155.18762988224012</v>
      </c>
      <c r="Q4" s="3">
        <f>L25-L24</f>
        <v>1433.5940428664458</v>
      </c>
      <c r="R4" s="3">
        <f>L35-L34</f>
        <v>118.84726107226129</v>
      </c>
      <c r="S4" s="3">
        <f>L45-L44</f>
        <v>329.34897246193282</v>
      </c>
      <c r="T4" s="3">
        <f>L56-L55</f>
        <v>488.27276011120489</v>
      </c>
      <c r="U4" s="3">
        <f>L66-L65</f>
        <v>443.47480348128875</v>
      </c>
      <c r="V4" s="3">
        <f>'Aggregate-K1'!K5-'Aggregate-K1'!K4</f>
        <v>172.65711408166953</v>
      </c>
    </row>
    <row r="5" spans="1:22" x14ac:dyDescent="0.2">
      <c r="B5">
        <v>3</v>
      </c>
      <c r="C5" s="9">
        <v>254</v>
      </c>
      <c r="D5" s="9">
        <v>6</v>
      </c>
      <c r="E5" s="9">
        <v>2330</v>
      </c>
      <c r="F5" s="3">
        <v>2616.5060240963858</v>
      </c>
      <c r="G5" s="3">
        <f t="shared" si="0"/>
        <v>0.12296395883965054</v>
      </c>
      <c r="H5" s="4" t="str">
        <f t="shared" si="1"/>
        <v>YES</v>
      </c>
      <c r="I5" s="4">
        <f t="shared" ref="I5:I9" si="3">IF(H5="YES",1,0)</f>
        <v>1</v>
      </c>
      <c r="J5" s="10">
        <f t="shared" si="2"/>
        <v>286.50602409638577</v>
      </c>
      <c r="K5" t="s">
        <v>26</v>
      </c>
      <c r="L5" s="6">
        <f>MEDIAN(J3:J9)</f>
        <v>453.52325581395326</v>
      </c>
      <c r="M5" s="6"/>
      <c r="N5" t="s">
        <v>49</v>
      </c>
      <c r="O5" s="3">
        <f>L6-L5</f>
        <v>3366.6607089833838</v>
      </c>
      <c r="P5" s="3">
        <f>L16-L15</f>
        <v>730.89741869222871</v>
      </c>
      <c r="Q5" s="3">
        <f>L26-L25</f>
        <v>841.39952792910708</v>
      </c>
      <c r="R5" s="3">
        <f>L36-L35</f>
        <v>3644.2753879105412</v>
      </c>
      <c r="S5" s="3">
        <f>L46-L45</f>
        <v>784.79768530559204</v>
      </c>
      <c r="T5" s="3">
        <f>L57-L56</f>
        <v>2579.2633772208173</v>
      </c>
      <c r="U5" s="3">
        <f>L67-L66</f>
        <v>3589.411014814591</v>
      </c>
      <c r="V5" s="3">
        <f>'Aggregate-K1'!K6-'Aggregate-K1'!K5</f>
        <v>2613.060313591146</v>
      </c>
    </row>
    <row r="6" spans="1:22" x14ac:dyDescent="0.2">
      <c r="B6">
        <v>4</v>
      </c>
      <c r="C6" s="9">
        <v>1056</v>
      </c>
      <c r="D6" s="9">
        <v>2</v>
      </c>
      <c r="E6" s="9">
        <v>21272</v>
      </c>
      <c r="F6" s="3">
        <v>14797.70686857761</v>
      </c>
      <c r="G6" s="3">
        <f t="shared" si="0"/>
        <v>0.30435751840082692</v>
      </c>
      <c r="H6" s="4" t="str">
        <f t="shared" si="1"/>
        <v>NO</v>
      </c>
      <c r="I6" s="4">
        <f t="shared" si="3"/>
        <v>0</v>
      </c>
      <c r="J6" s="10">
        <f t="shared" si="2"/>
        <v>6474.2931314223897</v>
      </c>
      <c r="K6" t="s">
        <v>27</v>
      </c>
      <c r="L6" s="3">
        <f>QUARTILE(J3:J9,3)</f>
        <v>3820.183964797337</v>
      </c>
      <c r="M6" s="3"/>
      <c r="N6" t="s">
        <v>50</v>
      </c>
      <c r="O6" s="3">
        <f>L7-L6</f>
        <v>2654.1091666250527</v>
      </c>
      <c r="P6" s="3">
        <f>L17-L16</f>
        <v>1374.904147887406</v>
      </c>
      <c r="Q6" s="3">
        <f>L27-L26</f>
        <v>2947.5815985946424</v>
      </c>
      <c r="R6" s="3">
        <f>L37-L36</f>
        <v>4502.8780092003008</v>
      </c>
      <c r="S6" s="3">
        <f>L47-L46</f>
        <v>17358.547512932295</v>
      </c>
      <c r="T6" s="3">
        <f>L58-L57</f>
        <v>5082.1954814293204</v>
      </c>
      <c r="U6" s="3">
        <f>L68-L67</f>
        <v>12953.494591103259</v>
      </c>
      <c r="V6" s="3">
        <f>'Aggregate-K1'!K7-'Aggregate-K1'!K6</f>
        <v>17619.022779801253</v>
      </c>
    </row>
    <row r="7" spans="1:22" x14ac:dyDescent="0.2">
      <c r="B7">
        <v>5</v>
      </c>
      <c r="C7" s="9">
        <v>383</v>
      </c>
      <c r="D7" s="9">
        <v>4</v>
      </c>
      <c r="E7" s="9">
        <v>4224</v>
      </c>
      <c r="F7" s="3">
        <v>4177.9002695417794</v>
      </c>
      <c r="G7" s="3">
        <f t="shared" si="0"/>
        <v>1.0913761945601473E-2</v>
      </c>
      <c r="H7" s="4" t="str">
        <f t="shared" si="1"/>
        <v>YES</v>
      </c>
      <c r="I7" s="4">
        <f t="shared" si="3"/>
        <v>1</v>
      </c>
      <c r="J7" s="10">
        <f t="shared" si="2"/>
        <v>46.09973045822062</v>
      </c>
      <c r="K7" t="s">
        <v>28</v>
      </c>
      <c r="L7" s="3">
        <f>MAX(J3:J9)</f>
        <v>6474.2931314223897</v>
      </c>
      <c r="M7" s="3"/>
      <c r="N7" t="s">
        <v>51</v>
      </c>
      <c r="O7" s="3">
        <f>L4-L3</f>
        <v>216.31994825663901</v>
      </c>
      <c r="P7" s="3">
        <f>L14-L13</f>
        <v>37.99698550237531</v>
      </c>
      <c r="Q7" s="3">
        <f>L24-L23</f>
        <v>318.11411241804399</v>
      </c>
      <c r="R7" s="3">
        <f>L34-L33</f>
        <v>294.01421078921112</v>
      </c>
      <c r="S7" s="3">
        <f>L44-L43</f>
        <v>271.54665779016796</v>
      </c>
      <c r="T7" s="3">
        <f>L55-L54</f>
        <v>228.52281587177526</v>
      </c>
      <c r="U7" s="3">
        <f>L65-L64</f>
        <v>565.94197614459063</v>
      </c>
      <c r="V7" s="3">
        <f>'Aggregate-K1'!K4-'Aggregate-K1'!K3</f>
        <v>276.05075711689915</v>
      </c>
    </row>
    <row r="8" spans="1:22" x14ac:dyDescent="0.2">
      <c r="B8">
        <v>6</v>
      </c>
      <c r="C8" s="9">
        <v>345</v>
      </c>
      <c r="D8" s="9">
        <v>8</v>
      </c>
      <c r="E8" s="9">
        <v>2826</v>
      </c>
      <c r="F8" s="3">
        <v>2372.4767441860467</v>
      </c>
      <c r="G8" s="3">
        <f t="shared" si="0"/>
        <v>0.16048239766948097</v>
      </c>
      <c r="H8" s="4" t="str">
        <f t="shared" si="1"/>
        <v>YES</v>
      </c>
      <c r="I8" s="4">
        <f t="shared" si="3"/>
        <v>1</v>
      </c>
      <c r="J8" s="10">
        <f t="shared" si="2"/>
        <v>453.52325581395326</v>
      </c>
    </row>
    <row r="9" spans="1:22" x14ac:dyDescent="0.2">
      <c r="B9">
        <v>7</v>
      </c>
      <c r="C9" s="9">
        <v>209</v>
      </c>
      <c r="D9" s="9">
        <v>3</v>
      </c>
      <c r="E9" s="9">
        <v>7320</v>
      </c>
      <c r="F9" s="3">
        <v>4253.4164305949007</v>
      </c>
      <c r="G9" s="3">
        <f>ABS(E9-F9)/E9</f>
        <v>0.4189321816127185</v>
      </c>
      <c r="H9" s="4" t="str">
        <f t="shared" si="1"/>
        <v>NO</v>
      </c>
      <c r="I9" s="4">
        <f t="shared" si="3"/>
        <v>0</v>
      </c>
      <c r="J9" s="10">
        <f t="shared" si="2"/>
        <v>3066.5835694050993</v>
      </c>
    </row>
    <row r="10" spans="1:22" x14ac:dyDescent="0.2">
      <c r="F10" t="s">
        <v>21</v>
      </c>
      <c r="G10" s="3">
        <f>AVERAGE(G3:G9)</f>
        <v>0.26868489613552526</v>
      </c>
      <c r="H10" t="s">
        <v>20</v>
      </c>
      <c r="I10" s="5">
        <f>AVERAGE(I3:I9)</f>
        <v>0.42857142857142855</v>
      </c>
    </row>
    <row r="11" spans="1:22" x14ac:dyDescent="0.2">
      <c r="F11" t="s">
        <v>22</v>
      </c>
      <c r="G11" s="3">
        <f>MEDIAN(G3:G9)</f>
        <v>0.28205128205128221</v>
      </c>
    </row>
    <row r="12" spans="1:22" x14ac:dyDescent="0.2">
      <c r="G12" s="3"/>
    </row>
    <row r="13" spans="1:22" x14ac:dyDescent="0.2">
      <c r="A13" t="s">
        <v>29</v>
      </c>
      <c r="B13">
        <v>10</v>
      </c>
      <c r="C13">
        <v>181</v>
      </c>
      <c r="D13">
        <v>3</v>
      </c>
      <c r="E13">
        <v>4300</v>
      </c>
      <c r="F13">
        <v>1996.1984334203655</v>
      </c>
      <c r="G13" s="3">
        <f t="shared" ref="G13:G19" si="4">ABS(E13-F13)/E13</f>
        <v>0.53576780618131037</v>
      </c>
      <c r="H13" s="4" t="str">
        <f>IF(G13&lt;=0.25,"YES","NO")</f>
        <v>NO</v>
      </c>
      <c r="I13" s="4">
        <f>IF(H13="YES",1,0)</f>
        <v>0</v>
      </c>
      <c r="J13" s="10">
        <f>ABS(E13-F13)</f>
        <v>2303.8015665796347</v>
      </c>
      <c r="K13" t="s">
        <v>4</v>
      </c>
      <c r="L13" s="3">
        <f>MIN(J13:J19)</f>
        <v>4.8153846153845734</v>
      </c>
    </row>
    <row r="14" spans="1:22" x14ac:dyDescent="0.2">
      <c r="B14">
        <v>11</v>
      </c>
      <c r="C14">
        <v>739</v>
      </c>
      <c r="D14">
        <v>6</v>
      </c>
      <c r="E14">
        <v>4150</v>
      </c>
      <c r="F14">
        <v>5726.9286956521737</v>
      </c>
      <c r="G14" s="3">
        <f t="shared" si="4"/>
        <v>0.37998281822943947</v>
      </c>
      <c r="H14" s="4" t="str">
        <f>IF(G14&lt;=0.25,"YES","NO")</f>
        <v>NO</v>
      </c>
      <c r="I14" s="4">
        <f>IF(H14="YES",1,0)</f>
        <v>0</v>
      </c>
      <c r="J14" s="10">
        <f>ABS(E14-F14)</f>
        <v>1576.9286956521737</v>
      </c>
      <c r="K14" t="s">
        <v>25</v>
      </c>
      <c r="L14" s="3">
        <f>QUARTILE(J13:J19,1)</f>
        <v>42.812370117759883</v>
      </c>
    </row>
    <row r="15" spans="1:22" x14ac:dyDescent="0.2">
      <c r="B15">
        <v>12</v>
      </c>
      <c r="C15">
        <v>108</v>
      </c>
      <c r="D15">
        <v>7</v>
      </c>
      <c r="E15">
        <v>900</v>
      </c>
      <c r="F15">
        <v>702</v>
      </c>
      <c r="G15" s="3">
        <f t="shared" si="4"/>
        <v>0.22</v>
      </c>
      <c r="H15" s="4" t="str">
        <f>IF(G15&lt;=0.25,"YES","NO")</f>
        <v>YES</v>
      </c>
      <c r="I15" s="4">
        <f>IF(H15="YES",1,0)</f>
        <v>1</v>
      </c>
      <c r="J15" s="10">
        <f>ABS(E15-F15)</f>
        <v>198</v>
      </c>
      <c r="K15" t="s">
        <v>26</v>
      </c>
      <c r="L15" s="6">
        <f>MEDIAN(J13:J19)</f>
        <v>198</v>
      </c>
    </row>
    <row r="16" spans="1:22" x14ac:dyDescent="0.2">
      <c r="B16">
        <v>13</v>
      </c>
      <c r="C16">
        <v>48</v>
      </c>
      <c r="D16">
        <v>6</v>
      </c>
      <c r="E16">
        <v>583</v>
      </c>
      <c r="F16">
        <v>587.81538461538457</v>
      </c>
      <c r="G16" s="3">
        <f t="shared" si="4"/>
        <v>8.2596648634383762E-3</v>
      </c>
      <c r="H16" s="4" t="str">
        <f t="shared" ref="H16:H19" si="5">IF(G16&lt;=0.25,"YES","NO")</f>
        <v>YES</v>
      </c>
      <c r="I16" s="4">
        <f t="shared" ref="I16:I19" si="6">IF(H16="YES",1,0)</f>
        <v>1</v>
      </c>
      <c r="J16" s="10">
        <f t="shared" ref="J16:J19" si="7">ABS(E16-F16)</f>
        <v>4.8153846153845734</v>
      </c>
      <c r="K16" t="s">
        <v>27</v>
      </c>
      <c r="L16" s="3">
        <f>QUARTILE(J13:J19,3)</f>
        <v>928.89741869222871</v>
      </c>
    </row>
    <row r="17" spans="1:12" x14ac:dyDescent="0.2">
      <c r="B17">
        <v>14</v>
      </c>
      <c r="C17">
        <v>249</v>
      </c>
      <c r="D17">
        <v>7</v>
      </c>
      <c r="E17">
        <v>2565</v>
      </c>
      <c r="F17">
        <v>2284.1338582677163</v>
      </c>
      <c r="G17" s="3">
        <f t="shared" si="4"/>
        <v>0.10949947046092932</v>
      </c>
      <c r="H17" s="4" t="str">
        <f t="shared" si="5"/>
        <v>YES</v>
      </c>
      <c r="I17" s="4">
        <f t="shared" si="6"/>
        <v>1</v>
      </c>
      <c r="J17" s="10">
        <f t="shared" si="7"/>
        <v>280.86614173228372</v>
      </c>
      <c r="K17" t="s">
        <v>28</v>
      </c>
      <c r="L17" s="3">
        <f>MAX(J13:J19)</f>
        <v>2303.8015665796347</v>
      </c>
    </row>
    <row r="18" spans="1:12" x14ac:dyDescent="0.2">
      <c r="B18">
        <v>15</v>
      </c>
      <c r="C18">
        <v>371</v>
      </c>
      <c r="D18">
        <v>8</v>
      </c>
      <c r="E18">
        <v>4047</v>
      </c>
      <c r="F18">
        <v>4091.6553524804176</v>
      </c>
      <c r="G18" s="3">
        <f t="shared" si="4"/>
        <v>1.1034186429557105E-2</v>
      </c>
      <c r="H18" s="4" t="str">
        <f t="shared" si="5"/>
        <v>YES</v>
      </c>
      <c r="I18" s="4">
        <f t="shared" si="6"/>
        <v>1</v>
      </c>
      <c r="J18" s="10">
        <f t="shared" si="7"/>
        <v>44.655352480417605</v>
      </c>
    </row>
    <row r="19" spans="1:12" x14ac:dyDescent="0.2">
      <c r="B19">
        <v>16</v>
      </c>
      <c r="C19">
        <v>211</v>
      </c>
      <c r="D19">
        <v>3</v>
      </c>
      <c r="E19">
        <v>1520</v>
      </c>
      <c r="F19">
        <v>1560.9693877551022</v>
      </c>
      <c r="G19" s="3">
        <f t="shared" si="4"/>
        <v>2.6953544575725106E-2</v>
      </c>
      <c r="H19" s="4" t="str">
        <f t="shared" si="5"/>
        <v>YES</v>
      </c>
      <c r="I19" s="4">
        <f t="shared" si="6"/>
        <v>1</v>
      </c>
      <c r="J19" s="10">
        <f t="shared" si="7"/>
        <v>40.969387755102161</v>
      </c>
    </row>
    <row r="20" spans="1:12" x14ac:dyDescent="0.2">
      <c r="F20" t="s">
        <v>21</v>
      </c>
      <c r="G20" s="3">
        <f>AVERAGE(G13:G19)</f>
        <v>0.18449964153434281</v>
      </c>
      <c r="H20" t="s">
        <v>20</v>
      </c>
      <c r="I20" s="5">
        <f>AVERAGE(I13:I19)</f>
        <v>0.7142857142857143</v>
      </c>
    </row>
    <row r="21" spans="1:12" x14ac:dyDescent="0.2">
      <c r="F21" t="s">
        <v>22</v>
      </c>
      <c r="G21" s="3">
        <f>MEDIAN(G13:G19)</f>
        <v>0.10949947046092932</v>
      </c>
    </row>
    <row r="22" spans="1:12" x14ac:dyDescent="0.2">
      <c r="G22" s="3"/>
    </row>
    <row r="23" spans="1:12" x14ac:dyDescent="0.2">
      <c r="A23" t="s">
        <v>32</v>
      </c>
      <c r="B23">
        <v>22</v>
      </c>
      <c r="C23">
        <v>304</v>
      </c>
      <c r="D23">
        <v>7</v>
      </c>
      <c r="E23">
        <v>9369</v>
      </c>
      <c r="F23">
        <v>7579.2349726775956</v>
      </c>
      <c r="G23" s="3">
        <f t="shared" ref="G23:G29" si="8">ABS(E23-F23)/E23</f>
        <v>0.19103052911969307</v>
      </c>
      <c r="H23" s="4" t="str">
        <f>IF(G23&lt;=0.25,"YES","NO")</f>
        <v>YES</v>
      </c>
      <c r="I23" s="4">
        <f>IF(H23="YES",1,0)</f>
        <v>1</v>
      </c>
      <c r="J23" s="10">
        <f>ABS(E23-F23)</f>
        <v>1789.7650273224044</v>
      </c>
      <c r="K23" t="s">
        <v>4</v>
      </c>
      <c r="L23" s="3">
        <f>MIN(J23:J29)</f>
        <v>38.056872037914673</v>
      </c>
    </row>
    <row r="24" spans="1:12" x14ac:dyDescent="0.2">
      <c r="B24">
        <v>23</v>
      </c>
      <c r="C24">
        <v>353</v>
      </c>
      <c r="D24">
        <v>5</v>
      </c>
      <c r="E24">
        <v>7184</v>
      </c>
      <c r="F24">
        <v>5066.7979797979797</v>
      </c>
      <c r="G24" s="3">
        <f t="shared" si="8"/>
        <v>0.29471074891453514</v>
      </c>
      <c r="H24" s="4" t="str">
        <f>IF(G24&lt;=0.25,"YES","NO")</f>
        <v>NO</v>
      </c>
      <c r="I24" s="4">
        <f>IF(H24="YES",1,0)</f>
        <v>0</v>
      </c>
      <c r="J24" s="10">
        <f>ABS(E24-F24)</f>
        <v>2117.2020202020203</v>
      </c>
      <c r="K24" t="s">
        <v>25</v>
      </c>
      <c r="L24" s="3">
        <f>QUARTILE(J23:J29,1)</f>
        <v>356.17098445595866</v>
      </c>
    </row>
    <row r="25" spans="1:12" x14ac:dyDescent="0.2">
      <c r="B25">
        <v>24</v>
      </c>
      <c r="C25">
        <v>567</v>
      </c>
      <c r="D25">
        <v>8</v>
      </c>
      <c r="E25">
        <v>10447</v>
      </c>
      <c r="F25">
        <v>16025.746153846154</v>
      </c>
      <c r="G25" s="3">
        <f t="shared" si="8"/>
        <v>0.53400460934681282</v>
      </c>
      <c r="H25" s="4" t="str">
        <f>IF(G25&lt;=0.25,"YES","NO")</f>
        <v>NO</v>
      </c>
      <c r="I25" s="4">
        <f>IF(H25="YES",1,0)</f>
        <v>0</v>
      </c>
      <c r="J25" s="10">
        <f>ABS(E25-F25)</f>
        <v>5578.7461538461539</v>
      </c>
      <c r="K25" t="s">
        <v>26</v>
      </c>
      <c r="L25" s="6">
        <f>MEDIAN(J23:J29)</f>
        <v>1789.7650273224044</v>
      </c>
    </row>
    <row r="26" spans="1:12" x14ac:dyDescent="0.2">
      <c r="B26">
        <v>25</v>
      </c>
      <c r="C26">
        <v>467</v>
      </c>
      <c r="D26">
        <v>7</v>
      </c>
      <c r="E26">
        <v>5100</v>
      </c>
      <c r="F26">
        <v>8245.1270903010027</v>
      </c>
      <c r="G26" s="3">
        <f t="shared" si="8"/>
        <v>0.61669158633352994</v>
      </c>
      <c r="H26" s="4" t="str">
        <f t="shared" ref="H26:H29" si="9">IF(G26&lt;=0.25,"YES","NO")</f>
        <v>NO</v>
      </c>
      <c r="I26" s="4">
        <f t="shared" ref="I26:I29" si="10">IF(H26="YES",1,0)</f>
        <v>0</v>
      </c>
      <c r="J26" s="10">
        <f t="shared" ref="J26:J29" si="11">ABS(E26-F26)</f>
        <v>3145.1270903010027</v>
      </c>
      <c r="K26" t="s">
        <v>27</v>
      </c>
      <c r="L26" s="3">
        <f>QUARTILE(J23:J29,3)</f>
        <v>2631.1645552515115</v>
      </c>
    </row>
    <row r="27" spans="1:12" x14ac:dyDescent="0.2">
      <c r="B27">
        <v>27</v>
      </c>
      <c r="C27">
        <v>253</v>
      </c>
      <c r="D27">
        <v>8</v>
      </c>
      <c r="E27">
        <v>1651</v>
      </c>
      <c r="F27">
        <v>2300.5958549222801</v>
      </c>
      <c r="G27" s="3">
        <f t="shared" si="8"/>
        <v>0.39345599934723202</v>
      </c>
      <c r="H27" s="4" t="str">
        <f t="shared" si="9"/>
        <v>NO</v>
      </c>
      <c r="I27" s="4">
        <f t="shared" si="10"/>
        <v>0</v>
      </c>
      <c r="J27" s="10">
        <f t="shared" si="11"/>
        <v>649.59585492228007</v>
      </c>
      <c r="K27" t="s">
        <v>28</v>
      </c>
      <c r="L27" s="3">
        <f>MAX(J23:J29)</f>
        <v>5578.7461538461539</v>
      </c>
    </row>
    <row r="28" spans="1:12" x14ac:dyDescent="0.2">
      <c r="B28">
        <v>28</v>
      </c>
      <c r="C28">
        <v>196</v>
      </c>
      <c r="D28">
        <v>7</v>
      </c>
      <c r="E28">
        <v>1450</v>
      </c>
      <c r="F28">
        <v>1411.9431279620853</v>
      </c>
      <c r="G28" s="3">
        <f t="shared" si="8"/>
        <v>2.6246118646837704E-2</v>
      </c>
      <c r="H28" s="4" t="str">
        <f t="shared" si="9"/>
        <v>YES</v>
      </c>
      <c r="I28" s="4">
        <f t="shared" si="10"/>
        <v>1</v>
      </c>
      <c r="J28" s="10">
        <f t="shared" si="11"/>
        <v>38.056872037914673</v>
      </c>
    </row>
    <row r="29" spans="1:12" x14ac:dyDescent="0.2">
      <c r="B29">
        <v>29</v>
      </c>
      <c r="C29">
        <v>185</v>
      </c>
      <c r="D29">
        <v>8</v>
      </c>
      <c r="E29">
        <v>1745</v>
      </c>
      <c r="F29">
        <v>1682.2538860103627</v>
      </c>
      <c r="G29" s="3">
        <f t="shared" si="8"/>
        <v>3.5957658446783523E-2</v>
      </c>
      <c r="H29" s="4" t="str">
        <f t="shared" si="9"/>
        <v>YES</v>
      </c>
      <c r="I29" s="4">
        <f t="shared" si="10"/>
        <v>1</v>
      </c>
      <c r="J29" s="10">
        <f t="shared" si="11"/>
        <v>62.746113989637252</v>
      </c>
    </row>
    <row r="30" spans="1:12" x14ac:dyDescent="0.2">
      <c r="F30" t="s">
        <v>21</v>
      </c>
      <c r="G30" s="3">
        <f>AVERAGE(G23:G29)</f>
        <v>0.29887103573648915</v>
      </c>
      <c r="H30" t="s">
        <v>20</v>
      </c>
      <c r="I30" s="5">
        <f>AVERAGE(I23:I29)</f>
        <v>0.42857142857142855</v>
      </c>
    </row>
    <row r="31" spans="1:12" x14ac:dyDescent="0.2">
      <c r="F31" t="s">
        <v>22</v>
      </c>
      <c r="G31" s="3">
        <f>MEDIAN(G23:G29)</f>
        <v>0.29471074891453514</v>
      </c>
    </row>
    <row r="32" spans="1:12" x14ac:dyDescent="0.2">
      <c r="G32" s="3"/>
    </row>
    <row r="33" spans="1:12" x14ac:dyDescent="0.2">
      <c r="A33" s="11" t="s">
        <v>40</v>
      </c>
      <c r="B33" s="11">
        <v>31</v>
      </c>
      <c r="C33" s="11">
        <v>430</v>
      </c>
      <c r="D33" s="11">
        <v>4</v>
      </c>
      <c r="E33" s="11">
        <v>2957</v>
      </c>
      <c r="F33" s="11">
        <v>3902.575757575758</v>
      </c>
      <c r="G33" s="13">
        <f t="shared" ref="G33:G39" si="12">ABS(E33-F33)/E33</f>
        <v>0.31977536610610685</v>
      </c>
      <c r="H33" s="14" t="str">
        <f>IF(G33&lt;=0.25,"YES","NO")</f>
        <v>NO</v>
      </c>
      <c r="I33" s="14">
        <f>IF(H33="YES",1,0)</f>
        <v>0</v>
      </c>
      <c r="J33" s="17">
        <f>ABS(E33-F33)</f>
        <v>945.57575757575796</v>
      </c>
      <c r="K33" s="11" t="s">
        <v>4</v>
      </c>
      <c r="L33" s="13">
        <f>MIN(J33:J39)</f>
        <v>532.71428571428555</v>
      </c>
    </row>
    <row r="34" spans="1:12" x14ac:dyDescent="0.2">
      <c r="A34" s="11"/>
      <c r="B34" s="11">
        <v>32</v>
      </c>
      <c r="C34" s="11">
        <v>204</v>
      </c>
      <c r="D34" s="11">
        <v>5</v>
      </c>
      <c r="E34" s="11">
        <v>963</v>
      </c>
      <c r="F34" s="11">
        <v>1495.7142857142856</v>
      </c>
      <c r="G34" s="13">
        <f t="shared" si="12"/>
        <v>0.55318202047173992</v>
      </c>
      <c r="H34" s="14" t="str">
        <f>IF(G34&lt;=0.25,"YES","NO")</f>
        <v>NO</v>
      </c>
      <c r="I34" s="14">
        <f>IF(H34="YES",1,0)</f>
        <v>0</v>
      </c>
      <c r="J34" s="17">
        <f>ABS(E34-F34)</f>
        <v>532.71428571428555</v>
      </c>
      <c r="K34" s="11" t="s">
        <v>25</v>
      </c>
      <c r="L34" s="13">
        <f>QUARTILE(J33:J39,1)</f>
        <v>826.72849650349667</v>
      </c>
    </row>
    <row r="35" spans="1:12" x14ac:dyDescent="0.2">
      <c r="A35" s="11"/>
      <c r="B35" s="11">
        <v>33</v>
      </c>
      <c r="C35" s="11">
        <v>71</v>
      </c>
      <c r="D35" s="11">
        <v>4</v>
      </c>
      <c r="E35" s="11">
        <v>1233</v>
      </c>
      <c r="F35" s="11">
        <v>491.53846153846155</v>
      </c>
      <c r="G35" s="13">
        <f t="shared" si="12"/>
        <v>0.60134755755193714</v>
      </c>
      <c r="H35" s="14" t="str">
        <f>IF(G35&lt;=0.25,"YES","NO")</f>
        <v>NO</v>
      </c>
      <c r="I35" s="14">
        <f>IF(H35="YES",1,0)</f>
        <v>0</v>
      </c>
      <c r="J35" s="17">
        <f>ABS(E35-F35)</f>
        <v>741.46153846153845</v>
      </c>
      <c r="K35" s="11" t="s">
        <v>26</v>
      </c>
      <c r="L35" s="15">
        <f>MEDIAN(J33:J39)</f>
        <v>945.57575757575796</v>
      </c>
    </row>
    <row r="36" spans="1:12" x14ac:dyDescent="0.2">
      <c r="A36" s="11"/>
      <c r="B36" s="11">
        <v>34</v>
      </c>
      <c r="C36" s="11">
        <v>840</v>
      </c>
      <c r="D36" s="11">
        <v>7</v>
      </c>
      <c r="E36" s="11">
        <v>3240</v>
      </c>
      <c r="F36" s="11">
        <v>6320.6557377049176</v>
      </c>
      <c r="G36" s="13">
        <f t="shared" si="12"/>
        <v>0.95081967213114738</v>
      </c>
      <c r="H36" s="14" t="str">
        <f t="shared" ref="H36:H39" si="13">IF(G36&lt;=0.25,"YES","NO")</f>
        <v>NO</v>
      </c>
      <c r="I36" s="14">
        <f t="shared" ref="I36:I39" si="14">IF(H36="YES",1,0)</f>
        <v>0</v>
      </c>
      <c r="J36" s="17">
        <f t="shared" ref="J36:J39" si="15">ABS(E36-F36)</f>
        <v>3080.6557377049176</v>
      </c>
      <c r="K36" s="11" t="s">
        <v>27</v>
      </c>
      <c r="L36" s="13">
        <f>QUARTILE(J33:J39,3)</f>
        <v>4589.8511454862992</v>
      </c>
    </row>
    <row r="37" spans="1:12" x14ac:dyDescent="0.2">
      <c r="A37" s="11"/>
      <c r="B37" s="11">
        <v>35</v>
      </c>
      <c r="C37" s="11">
        <v>1648</v>
      </c>
      <c r="D37" s="11">
        <v>6</v>
      </c>
      <c r="E37" s="11">
        <v>10000</v>
      </c>
      <c r="F37" s="11">
        <v>19092.7291546866</v>
      </c>
      <c r="G37" s="13">
        <f t="shared" si="12"/>
        <v>0.90927291546865996</v>
      </c>
      <c r="H37" s="14" t="str">
        <f t="shared" si="13"/>
        <v>NO</v>
      </c>
      <c r="I37" s="14">
        <f t="shared" si="14"/>
        <v>0</v>
      </c>
      <c r="J37" s="17">
        <f t="shared" si="15"/>
        <v>9092.7291546865999</v>
      </c>
      <c r="K37" s="11" t="s">
        <v>28</v>
      </c>
      <c r="L37" s="13">
        <f>MAX(J33:J39)</f>
        <v>9092.7291546865999</v>
      </c>
    </row>
    <row r="38" spans="1:12" x14ac:dyDescent="0.2">
      <c r="A38" s="11"/>
      <c r="B38" s="11">
        <v>36</v>
      </c>
      <c r="C38" s="11">
        <v>1035</v>
      </c>
      <c r="D38" s="11">
        <v>7</v>
      </c>
      <c r="E38" s="11">
        <v>6800</v>
      </c>
      <c r="F38" s="11">
        <v>12899.046553267681</v>
      </c>
      <c r="G38" s="13">
        <f t="shared" si="12"/>
        <v>0.89691861077465895</v>
      </c>
      <c r="H38" s="14" t="str">
        <f t="shared" si="13"/>
        <v>NO</v>
      </c>
      <c r="I38" s="14">
        <f t="shared" si="14"/>
        <v>0</v>
      </c>
      <c r="J38" s="17">
        <f t="shared" si="15"/>
        <v>6099.0465532676808</v>
      </c>
      <c r="K38" s="11"/>
      <c r="L38" s="11"/>
    </row>
    <row r="39" spans="1:12" x14ac:dyDescent="0.2">
      <c r="A39" s="11"/>
      <c r="B39" s="11">
        <v>37</v>
      </c>
      <c r="C39" s="11">
        <v>548</v>
      </c>
      <c r="D39" s="11">
        <v>1</v>
      </c>
      <c r="E39" s="11">
        <v>3850</v>
      </c>
      <c r="F39" s="11">
        <v>4761.9954545454548</v>
      </c>
      <c r="G39" s="13">
        <f t="shared" si="12"/>
        <v>0.23688193624557266</v>
      </c>
      <c r="H39" s="14" t="str">
        <f t="shared" si="13"/>
        <v>YES</v>
      </c>
      <c r="I39" s="14">
        <f t="shared" si="14"/>
        <v>1</v>
      </c>
      <c r="J39" s="17">
        <f t="shared" si="15"/>
        <v>911.99545454545478</v>
      </c>
      <c r="K39" s="11"/>
      <c r="L39" s="11"/>
    </row>
    <row r="40" spans="1:12" x14ac:dyDescent="0.2">
      <c r="A40" s="11"/>
      <c r="B40" s="11"/>
      <c r="C40" s="11"/>
      <c r="D40" s="11"/>
      <c r="E40" s="11"/>
      <c r="F40" s="11" t="s">
        <v>21</v>
      </c>
      <c r="G40" s="13">
        <f>AVERAGE(G33:G39)</f>
        <v>0.63831401124997478</v>
      </c>
      <c r="H40" s="11" t="s">
        <v>20</v>
      </c>
      <c r="I40" s="16">
        <f>AVERAGE(I33:I39)</f>
        <v>0.14285714285714285</v>
      </c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 t="s">
        <v>22</v>
      </c>
      <c r="G41" s="13">
        <f>MEDIAN(G33:G39)</f>
        <v>0.60134755755193714</v>
      </c>
      <c r="H41" s="11"/>
      <c r="I41" s="11"/>
      <c r="J41" s="11"/>
      <c r="K41" s="11"/>
      <c r="L41" s="11"/>
    </row>
    <row r="42" spans="1:12" x14ac:dyDescent="0.2">
      <c r="G42" s="3"/>
    </row>
    <row r="43" spans="1:12" x14ac:dyDescent="0.2">
      <c r="A43" s="11" t="s">
        <v>41</v>
      </c>
      <c r="B43" s="11">
        <v>41</v>
      </c>
      <c r="C43" s="11">
        <v>253</v>
      </c>
      <c r="D43" s="11">
        <v>7</v>
      </c>
      <c r="E43" s="11">
        <v>1100</v>
      </c>
      <c r="F43" s="11">
        <v>2020.32</v>
      </c>
      <c r="G43" s="13">
        <f t="shared" ref="G43:G49" si="16">ABS(E43-F43)/E43</f>
        <v>0.83665454545454543</v>
      </c>
      <c r="H43" s="14" t="str">
        <f>IF(G43&lt;=0.25,"YES","NO")</f>
        <v>NO</v>
      </c>
      <c r="I43" s="14">
        <f>IF(H43="YES",1,0)</f>
        <v>0</v>
      </c>
      <c r="J43" s="17">
        <f>ABS(E43-F43)</f>
        <v>920.31999999999994</v>
      </c>
      <c r="K43" s="11" t="s">
        <v>4</v>
      </c>
      <c r="L43" s="13">
        <f>MIN(J43:J49)</f>
        <v>319.42436974789916</v>
      </c>
    </row>
    <row r="44" spans="1:12" x14ac:dyDescent="0.2">
      <c r="A44" s="11"/>
      <c r="B44" s="11">
        <v>42</v>
      </c>
      <c r="C44" s="11">
        <v>227</v>
      </c>
      <c r="D44" s="11">
        <v>8</v>
      </c>
      <c r="E44" s="11">
        <v>5578</v>
      </c>
      <c r="F44" s="11">
        <v>3213.7178153446034</v>
      </c>
      <c r="G44" s="13">
        <f t="shared" si="16"/>
        <v>0.42385840528063762</v>
      </c>
      <c r="H44" s="14" t="str">
        <f>IF(G44&lt;=0.25,"YES","NO")</f>
        <v>NO</v>
      </c>
      <c r="I44" s="14">
        <f>IF(H44="YES",1,0)</f>
        <v>0</v>
      </c>
      <c r="J44" s="17">
        <f>ABS(E44-F44)</f>
        <v>2364.2821846553966</v>
      </c>
      <c r="K44" s="11" t="s">
        <v>25</v>
      </c>
      <c r="L44" s="13">
        <f>QUARTILE(J43:J49,1)</f>
        <v>590.97102753806712</v>
      </c>
    </row>
    <row r="45" spans="1:12" x14ac:dyDescent="0.2">
      <c r="A45" s="11"/>
      <c r="B45" s="11">
        <v>43</v>
      </c>
      <c r="C45" s="11">
        <v>59</v>
      </c>
      <c r="D45" s="11">
        <v>8</v>
      </c>
      <c r="E45" s="11">
        <v>1060</v>
      </c>
      <c r="F45" s="11">
        <v>703.0558659217877</v>
      </c>
      <c r="G45" s="13">
        <f t="shared" si="16"/>
        <v>0.33673974913038895</v>
      </c>
      <c r="H45" s="14" t="str">
        <f>IF(G45&lt;=0.25,"YES","NO")</f>
        <v>NO</v>
      </c>
      <c r="I45" s="14">
        <f>IF(H45="YES",1,0)</f>
        <v>0</v>
      </c>
      <c r="J45" s="17">
        <f>ABS(E45-F45)</f>
        <v>356.9441340782123</v>
      </c>
      <c r="K45" s="11" t="s">
        <v>26</v>
      </c>
      <c r="L45" s="15">
        <f>MEDIAN(J43:J49)</f>
        <v>920.31999999999994</v>
      </c>
    </row>
    <row r="46" spans="1:12" x14ac:dyDescent="0.2">
      <c r="A46" s="11"/>
      <c r="B46" s="11">
        <v>44</v>
      </c>
      <c r="C46" s="11">
        <v>299</v>
      </c>
      <c r="D46" s="11">
        <v>7</v>
      </c>
      <c r="E46" s="11">
        <v>5279</v>
      </c>
      <c r="F46" s="11">
        <v>4233.0468140442126</v>
      </c>
      <c r="G46" s="13">
        <f t="shared" si="16"/>
        <v>0.19813471982492659</v>
      </c>
      <c r="H46" s="14" t="str">
        <f t="shared" ref="H46:H49" si="17">IF(G46&lt;=0.25,"YES","NO")</f>
        <v>YES</v>
      </c>
      <c r="I46" s="14">
        <f t="shared" ref="I46:I49" si="18">IF(H46="YES",1,0)</f>
        <v>1</v>
      </c>
      <c r="J46" s="17">
        <f t="shared" ref="J46:J49" si="19">ABS(E46-F46)</f>
        <v>1045.9531859557874</v>
      </c>
      <c r="K46" s="11" t="s">
        <v>27</v>
      </c>
      <c r="L46" s="13">
        <f>QUARTILE(J43:J49,3)</f>
        <v>1705.117685305592</v>
      </c>
    </row>
    <row r="47" spans="1:12" x14ac:dyDescent="0.2">
      <c r="A47" s="11"/>
      <c r="B47" s="11">
        <v>45</v>
      </c>
      <c r="C47" s="11">
        <v>422</v>
      </c>
      <c r="D47" s="11">
        <v>5</v>
      </c>
      <c r="E47" s="11">
        <v>8117</v>
      </c>
      <c r="F47" s="11">
        <v>7292.0020790020781</v>
      </c>
      <c r="G47" s="13">
        <f t="shared" si="16"/>
        <v>0.10163828027570801</v>
      </c>
      <c r="H47" s="14" t="str">
        <f t="shared" si="17"/>
        <v>YES</v>
      </c>
      <c r="I47" s="14">
        <f t="shared" si="18"/>
        <v>1</v>
      </c>
      <c r="J47" s="17">
        <f t="shared" si="19"/>
        <v>824.99792099792194</v>
      </c>
      <c r="K47" s="11" t="s">
        <v>28</v>
      </c>
      <c r="L47" s="13">
        <f>MAX(J43:J49)</f>
        <v>19063.665198237886</v>
      </c>
    </row>
    <row r="48" spans="1:12" x14ac:dyDescent="0.2">
      <c r="A48" s="11"/>
      <c r="B48" s="11">
        <v>46</v>
      </c>
      <c r="C48" s="11">
        <v>1058</v>
      </c>
      <c r="D48" s="11">
        <v>6</v>
      </c>
      <c r="E48" s="11">
        <v>8710</v>
      </c>
      <c r="F48" s="11">
        <v>27773.665198237886</v>
      </c>
      <c r="G48" s="13">
        <f t="shared" si="16"/>
        <v>2.1887101260893096</v>
      </c>
      <c r="H48" s="14" t="str">
        <f t="shared" si="17"/>
        <v>NO</v>
      </c>
      <c r="I48" s="14">
        <f t="shared" si="18"/>
        <v>0</v>
      </c>
      <c r="J48" s="17">
        <f t="shared" si="19"/>
        <v>19063.665198237886</v>
      </c>
      <c r="K48" s="11"/>
      <c r="L48" s="11"/>
    </row>
    <row r="49" spans="1:12" x14ac:dyDescent="0.2">
      <c r="A49" s="11"/>
      <c r="B49" s="11">
        <v>47</v>
      </c>
      <c r="C49" s="11">
        <v>65</v>
      </c>
      <c r="D49" s="11">
        <v>6</v>
      </c>
      <c r="E49" s="11">
        <v>796</v>
      </c>
      <c r="F49" s="11">
        <v>476.57563025210084</v>
      </c>
      <c r="G49" s="13">
        <f t="shared" si="16"/>
        <v>0.40128689666821504</v>
      </c>
      <c r="H49" s="14" t="str">
        <f t="shared" si="17"/>
        <v>NO</v>
      </c>
      <c r="I49" s="14">
        <f t="shared" si="18"/>
        <v>0</v>
      </c>
      <c r="J49" s="17">
        <f t="shared" si="19"/>
        <v>319.42436974789916</v>
      </c>
      <c r="K49" s="11"/>
      <c r="L49" s="11"/>
    </row>
    <row r="50" spans="1:12" x14ac:dyDescent="0.2">
      <c r="A50" s="11"/>
      <c r="B50" s="11"/>
      <c r="C50" s="11"/>
      <c r="D50" s="11"/>
      <c r="E50" s="11"/>
      <c r="F50" s="11" t="s">
        <v>21</v>
      </c>
      <c r="G50" s="13">
        <f>AVERAGE(G43:G49)</f>
        <v>0.64100324610339021</v>
      </c>
      <c r="H50" s="11" t="s">
        <v>20</v>
      </c>
      <c r="I50" s="16">
        <f>AVERAGE(I43:I49)</f>
        <v>0.2857142857142857</v>
      </c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 t="s">
        <v>22</v>
      </c>
      <c r="G51" s="13">
        <f>MEDIAN(G43:G49)</f>
        <v>0.40128689666821504</v>
      </c>
      <c r="H51" s="11"/>
      <c r="I51" s="11"/>
      <c r="J51" s="11"/>
      <c r="K51" s="11"/>
      <c r="L51" s="11"/>
    </row>
    <row r="52" spans="1:12" x14ac:dyDescent="0.2">
      <c r="G52" s="3"/>
    </row>
    <row r="53" spans="1:12" x14ac:dyDescent="0.2">
      <c r="G53" s="3"/>
    </row>
    <row r="54" spans="1:12" x14ac:dyDescent="0.2">
      <c r="A54" s="11" t="s">
        <v>42</v>
      </c>
      <c r="B54" s="11">
        <v>50</v>
      </c>
      <c r="C54" s="11">
        <v>1526</v>
      </c>
      <c r="D54" s="11">
        <v>7</v>
      </c>
      <c r="E54" s="11">
        <v>5931</v>
      </c>
      <c r="F54" s="12">
        <v>14366.314136125655</v>
      </c>
      <c r="G54" s="13">
        <f t="shared" ref="G54:G58" si="20">ABS(E54-F54)/E54</f>
        <v>1.422241466215757</v>
      </c>
      <c r="H54" s="14" t="str">
        <f>IF(G54&lt;=0.25,"YES","NO")</f>
        <v>NO</v>
      </c>
      <c r="I54" s="14">
        <f>IF(H54="YES",1,0)</f>
        <v>0</v>
      </c>
      <c r="J54" s="13">
        <f>ABS(E54-F54)</f>
        <v>8435.3141361256548</v>
      </c>
      <c r="K54" s="11" t="s">
        <v>4</v>
      </c>
      <c r="L54" s="13">
        <f>MIN(J54:J60)</f>
        <v>57.059701492536988</v>
      </c>
    </row>
    <row r="55" spans="1:12" x14ac:dyDescent="0.2">
      <c r="A55" s="11"/>
      <c r="B55" s="11">
        <v>51</v>
      </c>
      <c r="C55" s="11">
        <v>575</v>
      </c>
      <c r="D55" s="11">
        <v>9</v>
      </c>
      <c r="E55" s="11">
        <v>4456</v>
      </c>
      <c r="F55" s="12">
        <v>4291.4884135472375</v>
      </c>
      <c r="G55" s="13">
        <f t="shared" si="20"/>
        <v>3.691911724702928E-2</v>
      </c>
      <c r="H55" s="14" t="str">
        <f t="shared" ref="H55:H60" si="21">IF(G55&lt;=0.25,"YES","NO")</f>
        <v>YES</v>
      </c>
      <c r="I55" s="14">
        <f>IF(H55="YES",1,0)</f>
        <v>1</v>
      </c>
      <c r="J55" s="13">
        <f t="shared" ref="J55:J60" si="22">ABS(E55-F55)</f>
        <v>164.51158645276246</v>
      </c>
      <c r="K55" s="11" t="s">
        <v>25</v>
      </c>
      <c r="L55" s="13">
        <f>QUARTILE(J54:J60,1)</f>
        <v>285.58251736431225</v>
      </c>
    </row>
    <row r="56" spans="1:12" x14ac:dyDescent="0.2">
      <c r="A56" s="11"/>
      <c r="B56" s="11">
        <v>52</v>
      </c>
      <c r="C56" s="11">
        <v>509</v>
      </c>
      <c r="D56" s="11">
        <v>3</v>
      </c>
      <c r="E56" s="11">
        <v>3600</v>
      </c>
      <c r="F56" s="12">
        <v>4373.8552774755171</v>
      </c>
      <c r="G56" s="13">
        <f t="shared" si="20"/>
        <v>0.21495979929875475</v>
      </c>
      <c r="H56" s="14" t="str">
        <f t="shared" si="21"/>
        <v>YES</v>
      </c>
      <c r="I56" s="14">
        <f t="shared" ref="I56:I60" si="23">IF(H56="YES",1,0)</f>
        <v>1</v>
      </c>
      <c r="J56" s="13">
        <f t="shared" si="22"/>
        <v>773.85527747551714</v>
      </c>
      <c r="K56" s="11" t="s">
        <v>26</v>
      </c>
      <c r="L56" s="15">
        <f>MEDIAN(J54:J60)</f>
        <v>773.85527747551714</v>
      </c>
    </row>
    <row r="57" spans="1:12" x14ac:dyDescent="0.2">
      <c r="A57" s="11"/>
      <c r="B57" s="11">
        <v>53</v>
      </c>
      <c r="C57" s="11">
        <v>583</v>
      </c>
      <c r="D57" s="11">
        <v>4</v>
      </c>
      <c r="E57" s="11">
        <v>4557</v>
      </c>
      <c r="F57" s="12">
        <v>8783.7342419080069</v>
      </c>
      <c r="G57" s="13">
        <f t="shared" si="20"/>
        <v>0.92752561814966139</v>
      </c>
      <c r="H57" s="14" t="str">
        <f t="shared" si="21"/>
        <v>NO</v>
      </c>
      <c r="I57" s="14">
        <f t="shared" si="23"/>
        <v>0</v>
      </c>
      <c r="J57" s="13">
        <f t="shared" si="22"/>
        <v>4226.7342419080069</v>
      </c>
      <c r="K57" s="11" t="s">
        <v>27</v>
      </c>
      <c r="L57" s="13">
        <f>QUARTILE(J54:J60,3)</f>
        <v>3353.1186546963345</v>
      </c>
    </row>
    <row r="58" spans="1:12" x14ac:dyDescent="0.2">
      <c r="A58" s="11"/>
      <c r="B58" s="11">
        <v>54</v>
      </c>
      <c r="C58" s="11">
        <v>315</v>
      </c>
      <c r="D58" s="11">
        <v>4</v>
      </c>
      <c r="E58" s="11">
        <v>8752</v>
      </c>
      <c r="F58" s="12">
        <v>8694.940298507463</v>
      </c>
      <c r="G58" s="13">
        <f t="shared" si="20"/>
        <v>6.5196185434800028E-3</v>
      </c>
      <c r="H58" s="14" t="str">
        <f t="shared" si="21"/>
        <v>YES</v>
      </c>
      <c r="I58" s="14">
        <f t="shared" si="23"/>
        <v>1</v>
      </c>
      <c r="J58" s="13">
        <f t="shared" si="22"/>
        <v>57.059701492536988</v>
      </c>
      <c r="K58" s="11" t="s">
        <v>28</v>
      </c>
      <c r="L58" s="13">
        <f>MAX(J54:J60)</f>
        <v>8435.3141361256548</v>
      </c>
    </row>
    <row r="59" spans="1:12" x14ac:dyDescent="0.2">
      <c r="A59" s="11"/>
      <c r="B59" s="11">
        <v>55</v>
      </c>
      <c r="C59" s="11">
        <v>138</v>
      </c>
      <c r="D59" s="11">
        <v>5</v>
      </c>
      <c r="E59" s="11">
        <v>3440</v>
      </c>
      <c r="F59" s="12">
        <v>960.49693251533733</v>
      </c>
      <c r="G59" s="13">
        <f>ABS(E59-F59)/E59</f>
        <v>0.72078577543158795</v>
      </c>
      <c r="H59" s="14" t="str">
        <f t="shared" si="21"/>
        <v>NO</v>
      </c>
      <c r="I59" s="14">
        <f t="shared" si="23"/>
        <v>0</v>
      </c>
      <c r="J59" s="13">
        <f t="shared" si="22"/>
        <v>2479.5030674846626</v>
      </c>
      <c r="K59" s="11"/>
      <c r="L59" s="11"/>
    </row>
    <row r="60" spans="1:12" x14ac:dyDescent="0.2">
      <c r="A60" s="11"/>
      <c r="B60" s="11">
        <v>56</v>
      </c>
      <c r="C60" s="11">
        <v>257</v>
      </c>
      <c r="D60" s="11">
        <v>4</v>
      </c>
      <c r="E60" s="11">
        <v>1981</v>
      </c>
      <c r="F60" s="12">
        <v>1574.346551724138</v>
      </c>
      <c r="G60" s="13">
        <f>ABS(E60-F60)/E60</f>
        <v>0.20527685425333772</v>
      </c>
      <c r="H60" s="14" t="str">
        <f t="shared" si="21"/>
        <v>YES</v>
      </c>
      <c r="I60" s="14">
        <f t="shared" si="23"/>
        <v>1</v>
      </c>
      <c r="J60" s="13">
        <f t="shared" si="22"/>
        <v>406.65344827586205</v>
      </c>
      <c r="K60" s="11"/>
      <c r="L60" s="11"/>
    </row>
    <row r="61" spans="1:12" x14ac:dyDescent="0.2">
      <c r="A61" s="11"/>
      <c r="B61" s="11"/>
      <c r="C61" s="11"/>
      <c r="D61" s="11"/>
      <c r="E61" s="11"/>
      <c r="F61" s="11" t="s">
        <v>21</v>
      </c>
      <c r="G61" s="13">
        <f>AVERAGE(G54:G60)</f>
        <v>0.5048897498770869</v>
      </c>
      <c r="H61" s="11" t="s">
        <v>20</v>
      </c>
      <c r="I61" s="16">
        <f>AVERAGE(I54:I60)</f>
        <v>0.5714285714285714</v>
      </c>
      <c r="J61" s="11"/>
      <c r="K61" s="11"/>
      <c r="L61" s="11"/>
    </row>
    <row r="62" spans="1:12" x14ac:dyDescent="0.2">
      <c r="A62" s="11"/>
      <c r="B62" s="11"/>
      <c r="C62" s="11"/>
      <c r="D62" s="11"/>
      <c r="E62" s="11"/>
      <c r="F62" s="11" t="s">
        <v>22</v>
      </c>
      <c r="G62" s="13">
        <f>MEDIAN(G54:G60)</f>
        <v>0.21495979929875475</v>
      </c>
      <c r="H62" s="11"/>
      <c r="I62" s="11"/>
      <c r="J62" s="11"/>
      <c r="K62" s="11"/>
      <c r="L62" s="11"/>
    </row>
    <row r="64" spans="1:12" x14ac:dyDescent="0.2">
      <c r="A64" s="11" t="s">
        <v>43</v>
      </c>
      <c r="B64" s="11">
        <v>8</v>
      </c>
      <c r="C64" s="11">
        <v>366</v>
      </c>
      <c r="D64" s="11">
        <v>2</v>
      </c>
      <c r="E64" s="11">
        <v>9125</v>
      </c>
      <c r="F64" s="12">
        <v>10714.516962843296</v>
      </c>
      <c r="G64" s="13">
        <f t="shared" ref="G64:G68" si="24">ABS(E64-F64)/E64</f>
        <v>0.17419363976364888</v>
      </c>
      <c r="H64" s="14" t="str">
        <f>IF(G64&lt;=0.25,"YES","NO")</f>
        <v>YES</v>
      </c>
      <c r="I64" s="14">
        <f>IF(H64="YES",1,0)</f>
        <v>1</v>
      </c>
      <c r="J64" s="13">
        <f>ABS(E64-F64)</f>
        <v>1589.5169628432959</v>
      </c>
      <c r="K64" s="11" t="s">
        <v>4</v>
      </c>
      <c r="L64" s="13">
        <f>MIN(J64:J70)</f>
        <v>258.58904109589048</v>
      </c>
    </row>
    <row r="65" spans="1:12" x14ac:dyDescent="0.2">
      <c r="A65" s="11"/>
      <c r="B65" s="11">
        <v>17</v>
      </c>
      <c r="C65" s="11">
        <v>1849</v>
      </c>
      <c r="D65" s="11">
        <v>7</v>
      </c>
      <c r="E65" s="11">
        <v>25910</v>
      </c>
      <c r="F65" s="12">
        <v>43720.911426639621</v>
      </c>
      <c r="G65" s="13">
        <f t="shared" si="24"/>
        <v>0.68741456683286839</v>
      </c>
      <c r="H65" s="14" t="str">
        <f t="shared" ref="H65:H70" si="25">IF(G65&lt;=0.25,"YES","NO")</f>
        <v>NO</v>
      </c>
      <c r="I65" s="14">
        <f>IF(H65="YES",1,0)</f>
        <v>0</v>
      </c>
      <c r="J65" s="13">
        <f t="shared" ref="J65:J70" si="26">ABS(E65-F65)</f>
        <v>17810.911426639621</v>
      </c>
      <c r="K65" s="11" t="s">
        <v>25</v>
      </c>
      <c r="L65" s="13">
        <f>QUARTILE(J64:J70,1)</f>
        <v>824.53101724048111</v>
      </c>
    </row>
    <row r="66" spans="1:12" x14ac:dyDescent="0.2">
      <c r="A66" s="11"/>
      <c r="B66" s="11">
        <v>19</v>
      </c>
      <c r="C66" s="11">
        <v>434</v>
      </c>
      <c r="D66" s="11">
        <v>1</v>
      </c>
      <c r="E66" s="11">
        <v>15052</v>
      </c>
      <c r="F66" s="12">
        <v>6926.6832917705742</v>
      </c>
      <c r="G66" s="13">
        <f t="shared" si="24"/>
        <v>0.53981641696979976</v>
      </c>
      <c r="H66" s="14" t="str">
        <f t="shared" si="25"/>
        <v>NO</v>
      </c>
      <c r="I66" s="14">
        <f t="shared" ref="I66:I70" si="27">IF(H66="YES",1,0)</f>
        <v>0</v>
      </c>
      <c r="J66" s="13">
        <f t="shared" si="26"/>
        <v>8125.3167082294258</v>
      </c>
      <c r="K66" s="11" t="s">
        <v>26</v>
      </c>
      <c r="L66" s="15">
        <f>MEDIAN(J64:J70)</f>
        <v>1268.0058207217699</v>
      </c>
    </row>
    <row r="67" spans="1:12" x14ac:dyDescent="0.2">
      <c r="A67" s="11"/>
      <c r="B67" s="11">
        <v>30</v>
      </c>
      <c r="C67" s="11">
        <v>387</v>
      </c>
      <c r="D67" s="11">
        <v>4</v>
      </c>
      <c r="E67" s="11">
        <v>1798</v>
      </c>
      <c r="F67" s="12">
        <v>3000.5753424657532</v>
      </c>
      <c r="G67" s="13">
        <f t="shared" si="24"/>
        <v>0.66884056866838337</v>
      </c>
      <c r="H67" s="14" t="str">
        <f t="shared" si="25"/>
        <v>NO</v>
      </c>
      <c r="I67" s="14">
        <f t="shared" si="27"/>
        <v>0</v>
      </c>
      <c r="J67" s="13">
        <f t="shared" si="26"/>
        <v>1202.5753424657532</v>
      </c>
      <c r="K67" s="11" t="s">
        <v>27</v>
      </c>
      <c r="L67" s="13">
        <f>QUARTILE(J64:J70,3)</f>
        <v>4857.4168355363608</v>
      </c>
    </row>
    <row r="68" spans="1:12" x14ac:dyDescent="0.2">
      <c r="A68" s="11"/>
      <c r="B68" s="11">
        <v>39</v>
      </c>
      <c r="C68" s="11">
        <v>302</v>
      </c>
      <c r="D68" s="11">
        <v>4</v>
      </c>
      <c r="E68" s="11">
        <v>5787</v>
      </c>
      <c r="F68" s="12">
        <v>6233.486692015209</v>
      </c>
      <c r="G68" s="13">
        <f t="shared" si="24"/>
        <v>7.7153394161950745E-2</v>
      </c>
      <c r="H68" s="14" t="str">
        <f t="shared" si="25"/>
        <v>YES</v>
      </c>
      <c r="I68" s="14">
        <f t="shared" si="27"/>
        <v>1</v>
      </c>
      <c r="J68" s="13">
        <f t="shared" si="26"/>
        <v>446.48669201520897</v>
      </c>
      <c r="K68" s="11" t="s">
        <v>28</v>
      </c>
      <c r="L68" s="13">
        <f>MAX(J64:J70)</f>
        <v>17810.911426639621</v>
      </c>
    </row>
    <row r="69" spans="1:12" x14ac:dyDescent="0.2">
      <c r="A69" s="11"/>
      <c r="B69" s="11">
        <v>48</v>
      </c>
      <c r="C69" s="11">
        <v>390</v>
      </c>
      <c r="D69" s="11">
        <v>4</v>
      </c>
      <c r="E69" s="11">
        <v>11023</v>
      </c>
      <c r="F69" s="12">
        <v>9754.9941792782301</v>
      </c>
      <c r="G69" s="13">
        <f>ABS(E69-F69)/E69</f>
        <v>0.11503273344114759</v>
      </c>
      <c r="H69" s="14" t="str">
        <f t="shared" si="25"/>
        <v>YES</v>
      </c>
      <c r="I69" s="14">
        <f t="shared" si="27"/>
        <v>1</v>
      </c>
      <c r="J69" s="13">
        <f t="shared" si="26"/>
        <v>1268.0058207217699</v>
      </c>
      <c r="K69" s="11"/>
      <c r="L69" s="11"/>
    </row>
    <row r="70" spans="1:12" x14ac:dyDescent="0.2">
      <c r="A70" s="11"/>
      <c r="B70" s="11">
        <v>49</v>
      </c>
      <c r="C70" s="11">
        <v>193</v>
      </c>
      <c r="D70" s="11">
        <v>6</v>
      </c>
      <c r="E70" s="11">
        <v>1755</v>
      </c>
      <c r="F70" s="12">
        <v>1496.4109589041095</v>
      </c>
      <c r="G70" s="13">
        <f>ABS(E70-F70)/E70</f>
        <v>0.14734418296062135</v>
      </c>
      <c r="H70" s="14" t="str">
        <f t="shared" si="25"/>
        <v>YES</v>
      </c>
      <c r="I70" s="14">
        <f t="shared" si="27"/>
        <v>1</v>
      </c>
      <c r="J70" s="13">
        <f t="shared" si="26"/>
        <v>258.58904109589048</v>
      </c>
      <c r="K70" s="11"/>
      <c r="L70" s="11"/>
    </row>
    <row r="71" spans="1:12" x14ac:dyDescent="0.2">
      <c r="A71" s="11"/>
      <c r="B71" s="11"/>
      <c r="C71" s="11"/>
      <c r="D71" s="11"/>
      <c r="E71" s="11"/>
      <c r="F71" s="11" t="s">
        <v>21</v>
      </c>
      <c r="G71" s="13">
        <f>AVERAGE(G64:G70)</f>
        <v>0.34425650039977423</v>
      </c>
      <c r="H71" s="11" t="s">
        <v>20</v>
      </c>
      <c r="I71" s="16">
        <f>AVERAGE(I64:I70)</f>
        <v>0.5714285714285714</v>
      </c>
      <c r="J71" s="11"/>
      <c r="K71" s="11"/>
      <c r="L71" s="11"/>
    </row>
    <row r="72" spans="1:12" x14ac:dyDescent="0.2">
      <c r="A72" s="11"/>
      <c r="B72" s="11"/>
      <c r="C72" s="11"/>
      <c r="D72" s="11"/>
      <c r="E72" s="11"/>
      <c r="F72" s="11" t="s">
        <v>22</v>
      </c>
      <c r="G72" s="13">
        <f>MEDIAN(G64:G70)</f>
        <v>0.17419363976364888</v>
      </c>
      <c r="H72" s="11"/>
      <c r="I72" s="11"/>
      <c r="J72" s="11"/>
      <c r="K72" s="11"/>
      <c r="L72" s="11"/>
    </row>
    <row r="74" spans="1:12" x14ac:dyDescent="0.2">
      <c r="E74" s="1" t="s">
        <v>85</v>
      </c>
      <c r="F74" s="1" t="s">
        <v>21</v>
      </c>
      <c r="G74" s="18">
        <f>AVERAGE(G43:G49,G54:G60,G64:G70)</f>
        <v>0.49671649879341701</v>
      </c>
      <c r="H74" s="1" t="s">
        <v>84</v>
      </c>
      <c r="I74" s="1">
        <f>AVERAGE(I43:I49,I54:I60,I64:I70)</f>
        <v>0.47619047619047616</v>
      </c>
    </row>
    <row r="75" spans="1:12" x14ac:dyDescent="0.2">
      <c r="E75" s="1"/>
      <c r="F75" s="1" t="s">
        <v>22</v>
      </c>
      <c r="G75" s="18">
        <f>MEDIAN(G43:G49,G54:G60,G64:G70)</f>
        <v>0.33673974913038895</v>
      </c>
      <c r="H7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asli</vt:lpstr>
      <vt:lpstr>prep-outlier</vt:lpstr>
      <vt:lpstr>pre-normalized</vt:lpstr>
      <vt:lpstr>K1-CA</vt:lpstr>
      <vt:lpstr>Aggregate-K1</vt:lpstr>
      <vt:lpstr>Final</vt:lpstr>
      <vt:lpstr>K3-AVG</vt:lpstr>
      <vt:lpstr>K5-AVG</vt:lpstr>
      <vt:lpstr>K2-AVG</vt:lpstr>
      <vt:lpstr>K5-MED</vt:lpstr>
      <vt:lpstr>K2-IWM</vt:lpstr>
      <vt:lpstr>K3-MED</vt:lpstr>
      <vt:lpstr>K4-MED</vt:lpstr>
      <vt:lpstr>K4-IWM</vt:lpstr>
      <vt:lpstr>K4-AVG</vt:lpstr>
      <vt:lpstr>K3-IWM</vt:lpstr>
      <vt:lpstr>K5-IWM</vt:lpstr>
      <vt:lpstr>validation-set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2018-08-06T07:29:13Z</dcterms:created>
  <dcterms:modified xsi:type="dcterms:W3CDTF">2018-08-23T09:05:14Z</dcterms:modified>
</cp:coreProperties>
</file>