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queryTables/queryTable4.xml" ContentType="application/vnd.openxmlformats-officedocument.spreadsheetml.queryTab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ittcuad/Google Drive/ardi-phd/02 Dataset/"/>
    </mc:Choice>
  </mc:AlternateContent>
  <bookViews>
    <workbookView xWindow="0" yWindow="460" windowWidth="25600" windowHeight="15540" tabRatio="500" firstSheet="2" activeTab="11"/>
  </bookViews>
  <sheets>
    <sheet name="asli" sheetId="1" r:id="rId1"/>
    <sheet name="prep-outlier" sheetId="2" r:id="rId2"/>
    <sheet name="pre-normalized" sheetId="4" r:id="rId3"/>
    <sheet name="K1-Euc" sheetId="8" r:id="rId4"/>
    <sheet name="Aggregate-K1" sheetId="10" r:id="rId5"/>
    <sheet name="Final" sheetId="22" r:id="rId6"/>
    <sheet name="K3-AVG" sheetId="12" r:id="rId7"/>
    <sheet name="K5-AVG" sheetId="14" r:id="rId8"/>
    <sheet name="K2-AVG" sheetId="11" r:id="rId9"/>
    <sheet name="K5-MED" sheetId="17" r:id="rId10"/>
    <sheet name="K2-IWM" sheetId="24" r:id="rId11"/>
    <sheet name="K3-MED" sheetId="15" r:id="rId12"/>
    <sheet name="K4-MED" sheetId="16" r:id="rId13"/>
    <sheet name="validation-set" sheetId="9" r:id="rId14"/>
    <sheet name="K4-IWM" sheetId="20" r:id="rId15"/>
    <sheet name="K4-AVG" sheetId="13" r:id="rId16"/>
    <sheet name="K3-IWM" sheetId="19" r:id="rId17"/>
    <sheet name="K5-IWM" sheetId="21" r:id="rId18"/>
  </sheets>
  <definedNames>
    <definedName name="csv_result_maxwell" localSheetId="0">asli!$A$1:$D$63</definedName>
    <definedName name="csv_result_maxwell" localSheetId="2">'pre-normalized'!$A$1:$D$58</definedName>
    <definedName name="csv_result_maxwell" localSheetId="1">'prep-outlier'!$A$1:$D$58</definedName>
    <definedName name="csv_result_maxwell" localSheetId="13">'validation-set'!$A$1:$D$58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15" l="1"/>
  <c r="J46" i="15"/>
  <c r="J49" i="15"/>
  <c r="J56" i="15"/>
  <c r="J63" i="15"/>
  <c r="J61" i="15"/>
  <c r="J45" i="15"/>
  <c r="J60" i="15"/>
  <c r="J54" i="15"/>
  <c r="J57" i="15"/>
  <c r="J43" i="15"/>
  <c r="J44" i="15"/>
  <c r="J53" i="15"/>
  <c r="J51" i="15"/>
  <c r="J58" i="15"/>
  <c r="J55" i="15"/>
  <c r="J47" i="15"/>
  <c r="J59" i="15"/>
  <c r="J62" i="15"/>
  <c r="J50" i="15"/>
  <c r="J48" i="15"/>
  <c r="F74" i="15"/>
  <c r="F73" i="15"/>
  <c r="F72" i="15"/>
  <c r="F71" i="15"/>
  <c r="F70" i="15"/>
  <c r="K4" i="10"/>
  <c r="V7" i="15"/>
  <c r="V6" i="15"/>
  <c r="V5" i="15"/>
  <c r="V4" i="15"/>
  <c r="V3" i="15"/>
  <c r="G44" i="15"/>
  <c r="G45" i="15"/>
  <c r="G46" i="15"/>
  <c r="G47" i="15"/>
  <c r="G48" i="15"/>
  <c r="G49" i="15"/>
  <c r="G43" i="15"/>
  <c r="G55" i="15"/>
  <c r="G59" i="15"/>
  <c r="G62" i="15"/>
  <c r="G50" i="15"/>
  <c r="G58" i="15"/>
  <c r="G57" i="15"/>
  <c r="G60" i="15"/>
  <c r="G61" i="15"/>
  <c r="G63" i="15"/>
  <c r="G64" i="15"/>
  <c r="L48" i="15"/>
  <c r="G51" i="15"/>
  <c r="G52" i="15"/>
  <c r="G53" i="15"/>
  <c r="G54" i="15"/>
  <c r="G56" i="15"/>
  <c r="L55" i="15"/>
  <c r="F5" i="22"/>
  <c r="E5" i="22"/>
  <c r="D5" i="22"/>
  <c r="C31" i="9"/>
  <c r="C24" i="9"/>
  <c r="C19" i="9"/>
  <c r="C15" i="9"/>
  <c r="C16" i="9"/>
  <c r="C12" i="9"/>
  <c r="C9" i="9"/>
  <c r="C11" i="9"/>
  <c r="C10" i="9"/>
  <c r="C13" i="9"/>
  <c r="C14" i="9"/>
  <c r="C17" i="9"/>
  <c r="C18" i="9"/>
  <c r="C20" i="9"/>
  <c r="C21" i="9"/>
  <c r="C23" i="9"/>
  <c r="C22" i="9"/>
  <c r="C25" i="9"/>
  <c r="C26" i="9"/>
  <c r="C27" i="9"/>
  <c r="C28" i="9"/>
  <c r="C29" i="9"/>
  <c r="C30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E31" i="9"/>
  <c r="E24" i="9"/>
  <c r="E19" i="9"/>
  <c r="E15" i="9"/>
  <c r="E16" i="9"/>
  <c r="E12" i="9"/>
  <c r="E9" i="9"/>
  <c r="E11" i="9"/>
  <c r="E10" i="9"/>
  <c r="E13" i="9"/>
  <c r="E14" i="9"/>
  <c r="E17" i="9"/>
  <c r="E18" i="9"/>
  <c r="E20" i="9"/>
  <c r="E21" i="9"/>
  <c r="E23" i="9"/>
  <c r="E22" i="9"/>
  <c r="E25" i="9"/>
  <c r="E26" i="9"/>
  <c r="E27" i="9"/>
  <c r="E28" i="9"/>
  <c r="E29" i="9"/>
  <c r="E30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G31" i="9"/>
  <c r="G24" i="9"/>
  <c r="G19" i="9"/>
  <c r="G15" i="9"/>
  <c r="G16" i="9"/>
  <c r="G12" i="9"/>
  <c r="G9" i="9"/>
  <c r="G11" i="9"/>
  <c r="G10" i="9"/>
  <c r="G13" i="9"/>
  <c r="G14" i="9"/>
  <c r="G17" i="9"/>
  <c r="G18" i="9"/>
  <c r="G20" i="9"/>
  <c r="G21" i="9"/>
  <c r="G23" i="9"/>
  <c r="G22" i="9"/>
  <c r="G25" i="9"/>
  <c r="G26" i="9"/>
  <c r="G27" i="9"/>
  <c r="G28" i="9"/>
  <c r="G29" i="9"/>
  <c r="G30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E58" i="9"/>
  <c r="C58" i="9"/>
  <c r="H38" i="9"/>
  <c r="H30" i="9"/>
  <c r="H10" i="9"/>
  <c r="H39" i="9"/>
  <c r="H45" i="9"/>
  <c r="AD67" i="9"/>
  <c r="AC67" i="9"/>
  <c r="T70" i="9"/>
  <c r="T67" i="9"/>
  <c r="T68" i="9"/>
  <c r="T69" i="9"/>
  <c r="T71" i="9"/>
  <c r="T72" i="9"/>
  <c r="T73" i="9"/>
  <c r="AD68" i="9"/>
  <c r="AC68" i="9"/>
  <c r="G43" i="24"/>
  <c r="G44" i="24"/>
  <c r="G45" i="24"/>
  <c r="G46" i="24"/>
  <c r="G47" i="24"/>
  <c r="G48" i="24"/>
  <c r="G49" i="24"/>
  <c r="G54" i="24"/>
  <c r="G55" i="24"/>
  <c r="G56" i="24"/>
  <c r="G57" i="24"/>
  <c r="G58" i="24"/>
  <c r="G59" i="24"/>
  <c r="G60" i="24"/>
  <c r="G64" i="24"/>
  <c r="G65" i="24"/>
  <c r="G66" i="24"/>
  <c r="G67" i="24"/>
  <c r="G68" i="24"/>
  <c r="G69" i="24"/>
  <c r="G70" i="24"/>
  <c r="G75" i="24"/>
  <c r="H43" i="24"/>
  <c r="I43" i="24"/>
  <c r="H44" i="24"/>
  <c r="I44" i="24"/>
  <c r="H45" i="24"/>
  <c r="I45" i="24"/>
  <c r="H46" i="24"/>
  <c r="I46" i="24"/>
  <c r="H47" i="24"/>
  <c r="I47" i="24"/>
  <c r="H48" i="24"/>
  <c r="I48" i="24"/>
  <c r="H49" i="24"/>
  <c r="I49" i="24"/>
  <c r="H54" i="24"/>
  <c r="I54" i="24"/>
  <c r="H55" i="24"/>
  <c r="I55" i="24"/>
  <c r="H56" i="24"/>
  <c r="I56" i="24"/>
  <c r="H57" i="24"/>
  <c r="I57" i="24"/>
  <c r="H58" i="24"/>
  <c r="I58" i="24"/>
  <c r="H59" i="24"/>
  <c r="I59" i="24"/>
  <c r="H60" i="24"/>
  <c r="I60" i="24"/>
  <c r="H64" i="24"/>
  <c r="I64" i="24"/>
  <c r="H65" i="24"/>
  <c r="I65" i="24"/>
  <c r="H66" i="24"/>
  <c r="I66" i="24"/>
  <c r="H67" i="24"/>
  <c r="I67" i="24"/>
  <c r="H68" i="24"/>
  <c r="I68" i="24"/>
  <c r="H69" i="24"/>
  <c r="I69" i="24"/>
  <c r="H70" i="24"/>
  <c r="I70" i="24"/>
  <c r="I74" i="24"/>
  <c r="G74" i="24"/>
  <c r="G72" i="24"/>
  <c r="I71" i="24"/>
  <c r="G71" i="24"/>
  <c r="J70" i="24"/>
  <c r="J69" i="24"/>
  <c r="J64" i="24"/>
  <c r="J65" i="24"/>
  <c r="J66" i="24"/>
  <c r="J67" i="24"/>
  <c r="J68" i="24"/>
  <c r="L68" i="24"/>
  <c r="L67" i="24"/>
  <c r="L66" i="24"/>
  <c r="L65" i="24"/>
  <c r="L64" i="24"/>
  <c r="G62" i="24"/>
  <c r="I61" i="24"/>
  <c r="G61" i="24"/>
  <c r="J60" i="24"/>
  <c r="J59" i="24"/>
  <c r="J54" i="24"/>
  <c r="J55" i="24"/>
  <c r="J56" i="24"/>
  <c r="J57" i="24"/>
  <c r="J58" i="24"/>
  <c r="L58" i="24"/>
  <c r="L57" i="24"/>
  <c r="L56" i="24"/>
  <c r="L55" i="24"/>
  <c r="L54" i="24"/>
  <c r="G51" i="24"/>
  <c r="I50" i="24"/>
  <c r="G50" i="24"/>
  <c r="J49" i="24"/>
  <c r="J48" i="24"/>
  <c r="J43" i="24"/>
  <c r="J44" i="24"/>
  <c r="J45" i="24"/>
  <c r="J46" i="24"/>
  <c r="J47" i="24"/>
  <c r="L47" i="24"/>
  <c r="L46" i="24"/>
  <c r="L45" i="24"/>
  <c r="L44" i="24"/>
  <c r="L43" i="24"/>
  <c r="G33" i="24"/>
  <c r="G34" i="24"/>
  <c r="G35" i="24"/>
  <c r="G36" i="24"/>
  <c r="G37" i="24"/>
  <c r="G38" i="24"/>
  <c r="G39" i="24"/>
  <c r="G41" i="24"/>
  <c r="H33" i="24"/>
  <c r="I33" i="24"/>
  <c r="H34" i="24"/>
  <c r="I34" i="24"/>
  <c r="H35" i="24"/>
  <c r="I35" i="24"/>
  <c r="H36" i="24"/>
  <c r="I36" i="24"/>
  <c r="H37" i="24"/>
  <c r="I37" i="24"/>
  <c r="H38" i="24"/>
  <c r="I38" i="24"/>
  <c r="H39" i="24"/>
  <c r="I39" i="24"/>
  <c r="I40" i="24"/>
  <c r="G40" i="24"/>
  <c r="J39" i="24"/>
  <c r="J38" i="24"/>
  <c r="J33" i="24"/>
  <c r="J34" i="24"/>
  <c r="J35" i="24"/>
  <c r="J36" i="24"/>
  <c r="J37" i="24"/>
  <c r="L37" i="24"/>
  <c r="L36" i="24"/>
  <c r="L35" i="24"/>
  <c r="L34" i="24"/>
  <c r="L33" i="24"/>
  <c r="G23" i="24"/>
  <c r="G24" i="24"/>
  <c r="G25" i="24"/>
  <c r="G26" i="24"/>
  <c r="G27" i="24"/>
  <c r="G28" i="24"/>
  <c r="G29" i="24"/>
  <c r="G31" i="24"/>
  <c r="H23" i="24"/>
  <c r="I23" i="24"/>
  <c r="H24" i="24"/>
  <c r="I24" i="24"/>
  <c r="H25" i="24"/>
  <c r="I25" i="24"/>
  <c r="H26" i="24"/>
  <c r="I26" i="24"/>
  <c r="H27" i="24"/>
  <c r="I27" i="24"/>
  <c r="H28" i="24"/>
  <c r="I28" i="24"/>
  <c r="H29" i="24"/>
  <c r="I29" i="24"/>
  <c r="I30" i="24"/>
  <c r="G30" i="24"/>
  <c r="J29" i="24"/>
  <c r="J28" i="24"/>
  <c r="J23" i="24"/>
  <c r="J24" i="24"/>
  <c r="J25" i="24"/>
  <c r="J26" i="24"/>
  <c r="J27" i="24"/>
  <c r="L27" i="24"/>
  <c r="L26" i="24"/>
  <c r="L25" i="24"/>
  <c r="L24" i="24"/>
  <c r="L23" i="24"/>
  <c r="G13" i="24"/>
  <c r="G14" i="24"/>
  <c r="G15" i="24"/>
  <c r="G16" i="24"/>
  <c r="G17" i="24"/>
  <c r="G18" i="24"/>
  <c r="G19" i="24"/>
  <c r="G21" i="24"/>
  <c r="H13" i="24"/>
  <c r="I13" i="24"/>
  <c r="H14" i="24"/>
  <c r="I14" i="24"/>
  <c r="H15" i="24"/>
  <c r="I15" i="24"/>
  <c r="H16" i="24"/>
  <c r="I16" i="24"/>
  <c r="H17" i="24"/>
  <c r="I17" i="24"/>
  <c r="H18" i="24"/>
  <c r="I18" i="24"/>
  <c r="H19" i="24"/>
  <c r="I19" i="24"/>
  <c r="I20" i="24"/>
  <c r="G20" i="24"/>
  <c r="J19" i="24"/>
  <c r="J18" i="24"/>
  <c r="J13" i="24"/>
  <c r="J14" i="24"/>
  <c r="J15" i="24"/>
  <c r="J16" i="24"/>
  <c r="J17" i="24"/>
  <c r="L17" i="24"/>
  <c r="L16" i="24"/>
  <c r="L15" i="24"/>
  <c r="L14" i="24"/>
  <c r="L13" i="24"/>
  <c r="G3" i="24"/>
  <c r="G4" i="24"/>
  <c r="G5" i="24"/>
  <c r="G6" i="24"/>
  <c r="G7" i="24"/>
  <c r="G8" i="24"/>
  <c r="G9" i="24"/>
  <c r="G11" i="24"/>
  <c r="H3" i="24"/>
  <c r="I3" i="24"/>
  <c r="H4" i="24"/>
  <c r="I4" i="24"/>
  <c r="H5" i="24"/>
  <c r="I5" i="24"/>
  <c r="H6" i="24"/>
  <c r="I6" i="24"/>
  <c r="H7" i="24"/>
  <c r="I7" i="24"/>
  <c r="H8" i="24"/>
  <c r="I8" i="24"/>
  <c r="H9" i="24"/>
  <c r="I9" i="24"/>
  <c r="I10" i="24"/>
  <c r="G10" i="24"/>
  <c r="J9" i="24"/>
  <c r="J8" i="24"/>
  <c r="V7" i="24"/>
  <c r="U7" i="24"/>
  <c r="T7" i="24"/>
  <c r="S7" i="24"/>
  <c r="R7" i="24"/>
  <c r="Q7" i="24"/>
  <c r="P7" i="24"/>
  <c r="J3" i="24"/>
  <c r="J4" i="24"/>
  <c r="J5" i="24"/>
  <c r="J6" i="24"/>
  <c r="J7" i="24"/>
  <c r="L4" i="24"/>
  <c r="L3" i="24"/>
  <c r="O7" i="24"/>
  <c r="L7" i="24"/>
  <c r="V6" i="24"/>
  <c r="U6" i="24"/>
  <c r="T6" i="24"/>
  <c r="S6" i="24"/>
  <c r="R6" i="24"/>
  <c r="Q6" i="24"/>
  <c r="P6" i="24"/>
  <c r="L6" i="24"/>
  <c r="O6" i="24"/>
  <c r="V5" i="24"/>
  <c r="U5" i="24"/>
  <c r="T5" i="24"/>
  <c r="S5" i="24"/>
  <c r="R5" i="24"/>
  <c r="Q5" i="24"/>
  <c r="P5" i="24"/>
  <c r="L5" i="24"/>
  <c r="O5" i="24"/>
  <c r="V4" i="24"/>
  <c r="U4" i="24"/>
  <c r="T4" i="24"/>
  <c r="S4" i="24"/>
  <c r="R4" i="24"/>
  <c r="Q4" i="24"/>
  <c r="P4" i="24"/>
  <c r="O4" i="24"/>
  <c r="V3" i="24"/>
  <c r="U3" i="24"/>
  <c r="T3" i="24"/>
  <c r="S3" i="24"/>
  <c r="R3" i="24"/>
  <c r="Q3" i="24"/>
  <c r="P3" i="24"/>
  <c r="O3" i="24"/>
  <c r="F14" i="22"/>
  <c r="E14" i="22"/>
  <c r="D14" i="22"/>
  <c r="G75" i="17"/>
  <c r="I74" i="17"/>
  <c r="G74" i="17"/>
  <c r="F13" i="22"/>
  <c r="E13" i="22"/>
  <c r="D13" i="22"/>
  <c r="G75" i="21"/>
  <c r="I74" i="21"/>
  <c r="G74" i="21"/>
  <c r="F12" i="22"/>
  <c r="E12" i="22"/>
  <c r="D12" i="22"/>
  <c r="G75" i="14"/>
  <c r="I74" i="14"/>
  <c r="G74" i="14"/>
  <c r="F11" i="22"/>
  <c r="E11" i="22"/>
  <c r="D11" i="22"/>
  <c r="G75" i="16"/>
  <c r="I74" i="16"/>
  <c r="G74" i="16"/>
  <c r="F10" i="22"/>
  <c r="E10" i="22"/>
  <c r="D10" i="22"/>
  <c r="G75" i="20"/>
  <c r="I74" i="20"/>
  <c r="G74" i="20"/>
  <c r="F9" i="22"/>
  <c r="E9" i="22"/>
  <c r="D9" i="22"/>
  <c r="G75" i="13"/>
  <c r="I74" i="13"/>
  <c r="G74" i="13"/>
  <c r="G68" i="15"/>
  <c r="F8" i="22"/>
  <c r="H43" i="15"/>
  <c r="I43" i="15"/>
  <c r="H44" i="15"/>
  <c r="I44" i="15"/>
  <c r="H45" i="15"/>
  <c r="I45" i="15"/>
  <c r="H46" i="15"/>
  <c r="I46" i="15"/>
  <c r="H47" i="15"/>
  <c r="I47" i="15"/>
  <c r="H48" i="15"/>
  <c r="I48" i="15"/>
  <c r="H49" i="15"/>
  <c r="I49" i="15"/>
  <c r="H50" i="15"/>
  <c r="I50" i="15"/>
  <c r="H51" i="15"/>
  <c r="I51" i="15"/>
  <c r="H52" i="15"/>
  <c r="I52" i="15"/>
  <c r="H53" i="15"/>
  <c r="I53" i="15"/>
  <c r="H54" i="15"/>
  <c r="I54" i="15"/>
  <c r="H55" i="15"/>
  <c r="I55" i="15"/>
  <c r="H56" i="15"/>
  <c r="I56" i="15"/>
  <c r="H57" i="15"/>
  <c r="I57" i="15"/>
  <c r="H58" i="15"/>
  <c r="I58" i="15"/>
  <c r="H59" i="15"/>
  <c r="I59" i="15"/>
  <c r="H60" i="15"/>
  <c r="I60" i="15"/>
  <c r="H61" i="15"/>
  <c r="I61" i="15"/>
  <c r="H62" i="15"/>
  <c r="I62" i="15"/>
  <c r="H63" i="15"/>
  <c r="I63" i="15"/>
  <c r="I67" i="15"/>
  <c r="E8" i="22"/>
  <c r="G67" i="15"/>
  <c r="D8" i="22"/>
  <c r="F7" i="22"/>
  <c r="E7" i="22"/>
  <c r="D7" i="22"/>
  <c r="G75" i="19"/>
  <c r="I74" i="19"/>
  <c r="G74" i="19"/>
  <c r="F6" i="22"/>
  <c r="E6" i="22"/>
  <c r="D6" i="22"/>
  <c r="G75" i="12"/>
  <c r="I74" i="12"/>
  <c r="G74" i="12"/>
  <c r="F4" i="22"/>
  <c r="E4" i="22"/>
  <c r="D4" i="22"/>
  <c r="I74" i="11"/>
  <c r="G75" i="11"/>
  <c r="G74" i="11"/>
  <c r="F3" i="22"/>
  <c r="E3" i="22"/>
  <c r="D3" i="22"/>
  <c r="E53" i="10"/>
  <c r="E52" i="10"/>
  <c r="G52" i="10"/>
  <c r="H55" i="9"/>
  <c r="H51" i="9"/>
  <c r="H52" i="9"/>
  <c r="H56" i="9"/>
  <c r="H57" i="9"/>
  <c r="H49" i="9"/>
  <c r="H48" i="9"/>
  <c r="H47" i="9"/>
  <c r="H46" i="9"/>
  <c r="H8" i="9"/>
  <c r="H5" i="9"/>
  <c r="H44" i="9"/>
  <c r="H43" i="9"/>
  <c r="H42" i="9"/>
  <c r="H36" i="9"/>
  <c r="H35" i="9"/>
  <c r="H34" i="9"/>
  <c r="H33" i="9"/>
  <c r="H32" i="9"/>
  <c r="H29" i="9"/>
  <c r="H28" i="9"/>
  <c r="H27" i="9"/>
  <c r="H26" i="9"/>
  <c r="H6" i="9"/>
  <c r="H25" i="9"/>
  <c r="H22" i="9"/>
  <c r="H21" i="9"/>
  <c r="H20" i="9"/>
  <c r="H18" i="9"/>
  <c r="H17" i="9"/>
  <c r="H14" i="9"/>
  <c r="H13" i="9"/>
  <c r="H11" i="9"/>
  <c r="H2" i="9"/>
  <c r="H9" i="9"/>
  <c r="H12" i="9"/>
  <c r="H15" i="9"/>
  <c r="H7" i="9"/>
  <c r="H19" i="9"/>
  <c r="H24" i="9"/>
  <c r="H31" i="9"/>
  <c r="H4" i="9"/>
  <c r="H58" i="9"/>
  <c r="H3" i="9"/>
  <c r="H57" i="12"/>
  <c r="AD70" i="9"/>
  <c r="AC70" i="9"/>
  <c r="W68" i="9"/>
  <c r="W69" i="9"/>
  <c r="W70" i="9"/>
  <c r="W71" i="9"/>
  <c r="W72" i="9"/>
  <c r="W73" i="9"/>
  <c r="AD69" i="9"/>
  <c r="AC69" i="9"/>
  <c r="V68" i="9"/>
  <c r="V69" i="9"/>
  <c r="V70" i="9"/>
  <c r="V71" i="9"/>
  <c r="V72" i="9"/>
  <c r="V73" i="9"/>
  <c r="U68" i="9"/>
  <c r="U69" i="9"/>
  <c r="U70" i="9"/>
  <c r="U71" i="9"/>
  <c r="U72" i="9"/>
  <c r="U73" i="9"/>
  <c r="AB70" i="9"/>
  <c r="AA70" i="9"/>
  <c r="S68" i="9"/>
  <c r="S69" i="9"/>
  <c r="S70" i="9"/>
  <c r="S71" i="9"/>
  <c r="S72" i="9"/>
  <c r="S73" i="9"/>
  <c r="AB69" i="9"/>
  <c r="AA69" i="9"/>
  <c r="R68" i="9"/>
  <c r="R69" i="9"/>
  <c r="R70" i="9"/>
  <c r="R71" i="9"/>
  <c r="R72" i="9"/>
  <c r="R73" i="9"/>
  <c r="AB68" i="9"/>
  <c r="AA68" i="9"/>
  <c r="Q68" i="9"/>
  <c r="Q69" i="9"/>
  <c r="Q70" i="9"/>
  <c r="Q71" i="9"/>
  <c r="Q72" i="9"/>
  <c r="Q73" i="9"/>
  <c r="Z68" i="9"/>
  <c r="Y68" i="9"/>
  <c r="N73" i="9"/>
  <c r="Z69" i="9"/>
  <c r="Y69" i="9"/>
  <c r="O73" i="9"/>
  <c r="Z70" i="9"/>
  <c r="Y70" i="9"/>
  <c r="P68" i="9"/>
  <c r="P69" i="9"/>
  <c r="P70" i="9"/>
  <c r="P71" i="9"/>
  <c r="P72" i="9"/>
  <c r="P73" i="9"/>
  <c r="O68" i="9"/>
  <c r="O69" i="9"/>
  <c r="O70" i="9"/>
  <c r="O71" i="9"/>
  <c r="O72" i="9"/>
  <c r="N72" i="9"/>
  <c r="N71" i="9"/>
  <c r="N70" i="9"/>
  <c r="N69" i="9"/>
  <c r="N68" i="9"/>
  <c r="Z67" i="9"/>
  <c r="Y67" i="9"/>
  <c r="M68" i="9"/>
  <c r="W67" i="9"/>
  <c r="G64" i="21"/>
  <c r="G65" i="21"/>
  <c r="G66" i="21"/>
  <c r="G67" i="21"/>
  <c r="G68" i="21"/>
  <c r="G69" i="21"/>
  <c r="G70" i="21"/>
  <c r="G72" i="21"/>
  <c r="H64" i="21"/>
  <c r="I64" i="21"/>
  <c r="H65" i="21"/>
  <c r="I65" i="21"/>
  <c r="H66" i="21"/>
  <c r="I66" i="21"/>
  <c r="H67" i="21"/>
  <c r="I67" i="21"/>
  <c r="H68" i="21"/>
  <c r="I68" i="21"/>
  <c r="H69" i="21"/>
  <c r="I69" i="21"/>
  <c r="H70" i="21"/>
  <c r="I70" i="21"/>
  <c r="I71" i="21"/>
  <c r="G71" i="21"/>
  <c r="J70" i="21"/>
  <c r="J69" i="21"/>
  <c r="J64" i="21"/>
  <c r="J65" i="21"/>
  <c r="J66" i="21"/>
  <c r="J67" i="21"/>
  <c r="J68" i="21"/>
  <c r="L68" i="21"/>
  <c r="L67" i="21"/>
  <c r="L66" i="21"/>
  <c r="L65" i="21"/>
  <c r="L64" i="21"/>
  <c r="G54" i="21"/>
  <c r="G55" i="21"/>
  <c r="G56" i="21"/>
  <c r="G57" i="21"/>
  <c r="G58" i="21"/>
  <c r="G59" i="21"/>
  <c r="G60" i="21"/>
  <c r="G62" i="21"/>
  <c r="H54" i="21"/>
  <c r="I54" i="21"/>
  <c r="H55" i="21"/>
  <c r="I55" i="21"/>
  <c r="H56" i="21"/>
  <c r="I56" i="21"/>
  <c r="H57" i="21"/>
  <c r="I57" i="21"/>
  <c r="H58" i="21"/>
  <c r="I58" i="21"/>
  <c r="H59" i="21"/>
  <c r="I59" i="21"/>
  <c r="H60" i="21"/>
  <c r="I60" i="21"/>
  <c r="I61" i="21"/>
  <c r="G61" i="21"/>
  <c r="J60" i="21"/>
  <c r="J59" i="21"/>
  <c r="J54" i="21"/>
  <c r="J55" i="21"/>
  <c r="J56" i="21"/>
  <c r="J57" i="21"/>
  <c r="J58" i="21"/>
  <c r="L58" i="21"/>
  <c r="L57" i="21"/>
  <c r="L56" i="21"/>
  <c r="L55" i="21"/>
  <c r="L54" i="21"/>
  <c r="G43" i="21"/>
  <c r="G44" i="21"/>
  <c r="G45" i="21"/>
  <c r="G46" i="21"/>
  <c r="G47" i="21"/>
  <c r="G48" i="21"/>
  <c r="G49" i="21"/>
  <c r="G51" i="21"/>
  <c r="H43" i="21"/>
  <c r="I43" i="21"/>
  <c r="H44" i="21"/>
  <c r="I44" i="21"/>
  <c r="H45" i="21"/>
  <c r="I45" i="21"/>
  <c r="H46" i="21"/>
  <c r="I46" i="21"/>
  <c r="H47" i="21"/>
  <c r="I47" i="21"/>
  <c r="H48" i="21"/>
  <c r="I48" i="21"/>
  <c r="H49" i="21"/>
  <c r="I49" i="21"/>
  <c r="I50" i="21"/>
  <c r="G50" i="21"/>
  <c r="J49" i="21"/>
  <c r="J48" i="21"/>
  <c r="J43" i="21"/>
  <c r="J44" i="21"/>
  <c r="J45" i="21"/>
  <c r="J46" i="21"/>
  <c r="J47" i="21"/>
  <c r="L47" i="21"/>
  <c r="L46" i="21"/>
  <c r="L45" i="21"/>
  <c r="L44" i="21"/>
  <c r="L43" i="21"/>
  <c r="G33" i="21"/>
  <c r="G34" i="21"/>
  <c r="G35" i="21"/>
  <c r="G36" i="21"/>
  <c r="G37" i="21"/>
  <c r="G38" i="21"/>
  <c r="G39" i="21"/>
  <c r="G41" i="21"/>
  <c r="H33" i="21"/>
  <c r="I33" i="21"/>
  <c r="H34" i="21"/>
  <c r="I34" i="21"/>
  <c r="H35" i="21"/>
  <c r="I35" i="21"/>
  <c r="H36" i="21"/>
  <c r="I36" i="21"/>
  <c r="H37" i="21"/>
  <c r="I37" i="21"/>
  <c r="H38" i="21"/>
  <c r="I38" i="21"/>
  <c r="H39" i="21"/>
  <c r="I39" i="21"/>
  <c r="I40" i="21"/>
  <c r="G40" i="21"/>
  <c r="J39" i="21"/>
  <c r="J38" i="21"/>
  <c r="J33" i="21"/>
  <c r="J34" i="21"/>
  <c r="J35" i="21"/>
  <c r="J36" i="21"/>
  <c r="J37" i="21"/>
  <c r="L37" i="21"/>
  <c r="L36" i="21"/>
  <c r="L35" i="21"/>
  <c r="L34" i="21"/>
  <c r="L33" i="21"/>
  <c r="G23" i="21"/>
  <c r="G24" i="21"/>
  <c r="G25" i="21"/>
  <c r="G26" i="21"/>
  <c r="G27" i="21"/>
  <c r="G28" i="21"/>
  <c r="G29" i="21"/>
  <c r="G31" i="21"/>
  <c r="H23" i="21"/>
  <c r="I23" i="21"/>
  <c r="H24" i="21"/>
  <c r="I24" i="21"/>
  <c r="H25" i="21"/>
  <c r="I25" i="21"/>
  <c r="H26" i="21"/>
  <c r="I26" i="21"/>
  <c r="H27" i="21"/>
  <c r="I27" i="21"/>
  <c r="H28" i="21"/>
  <c r="I28" i="21"/>
  <c r="H29" i="21"/>
  <c r="I29" i="21"/>
  <c r="I30" i="21"/>
  <c r="G30" i="21"/>
  <c r="J29" i="21"/>
  <c r="J28" i="21"/>
  <c r="J23" i="21"/>
  <c r="J24" i="21"/>
  <c r="J25" i="21"/>
  <c r="J26" i="21"/>
  <c r="J27" i="21"/>
  <c r="L27" i="21"/>
  <c r="L26" i="21"/>
  <c r="L25" i="21"/>
  <c r="L24" i="21"/>
  <c r="L23" i="21"/>
  <c r="G13" i="21"/>
  <c r="G14" i="21"/>
  <c r="G15" i="21"/>
  <c r="G16" i="21"/>
  <c r="G17" i="21"/>
  <c r="G18" i="21"/>
  <c r="G19" i="21"/>
  <c r="G21" i="21"/>
  <c r="H13" i="21"/>
  <c r="I13" i="21"/>
  <c r="H14" i="21"/>
  <c r="I14" i="21"/>
  <c r="H15" i="21"/>
  <c r="I15" i="21"/>
  <c r="H16" i="21"/>
  <c r="I16" i="21"/>
  <c r="H17" i="21"/>
  <c r="I17" i="21"/>
  <c r="H18" i="21"/>
  <c r="I18" i="21"/>
  <c r="H19" i="21"/>
  <c r="I19" i="21"/>
  <c r="I20" i="21"/>
  <c r="G20" i="21"/>
  <c r="J19" i="21"/>
  <c r="J18" i="21"/>
  <c r="J13" i="21"/>
  <c r="J14" i="21"/>
  <c r="J15" i="21"/>
  <c r="J16" i="21"/>
  <c r="J17" i="21"/>
  <c r="L17" i="21"/>
  <c r="L16" i="21"/>
  <c r="L15" i="21"/>
  <c r="L14" i="21"/>
  <c r="L13" i="21"/>
  <c r="G3" i="21"/>
  <c r="G4" i="21"/>
  <c r="G5" i="21"/>
  <c r="G6" i="21"/>
  <c r="G7" i="21"/>
  <c r="G8" i="21"/>
  <c r="G9" i="21"/>
  <c r="G11" i="21"/>
  <c r="H3" i="21"/>
  <c r="I3" i="21"/>
  <c r="H4" i="21"/>
  <c r="I4" i="21"/>
  <c r="H5" i="21"/>
  <c r="I5" i="21"/>
  <c r="H6" i="21"/>
  <c r="I6" i="21"/>
  <c r="H7" i="21"/>
  <c r="I7" i="21"/>
  <c r="H8" i="21"/>
  <c r="I8" i="21"/>
  <c r="H9" i="21"/>
  <c r="I9" i="21"/>
  <c r="I10" i="21"/>
  <c r="G10" i="21"/>
  <c r="J9" i="21"/>
  <c r="J8" i="21"/>
  <c r="V7" i="21"/>
  <c r="U7" i="21"/>
  <c r="T7" i="21"/>
  <c r="S7" i="21"/>
  <c r="R7" i="21"/>
  <c r="Q7" i="21"/>
  <c r="P7" i="21"/>
  <c r="J3" i="21"/>
  <c r="J4" i="21"/>
  <c r="J5" i="21"/>
  <c r="J6" i="21"/>
  <c r="J7" i="21"/>
  <c r="L4" i="21"/>
  <c r="L3" i="21"/>
  <c r="O7" i="21"/>
  <c r="L7" i="21"/>
  <c r="V6" i="21"/>
  <c r="U6" i="21"/>
  <c r="T6" i="21"/>
  <c r="S6" i="21"/>
  <c r="R6" i="21"/>
  <c r="Q6" i="21"/>
  <c r="P6" i="21"/>
  <c r="L6" i="21"/>
  <c r="O6" i="21"/>
  <c r="V5" i="21"/>
  <c r="U5" i="21"/>
  <c r="T5" i="21"/>
  <c r="S5" i="21"/>
  <c r="R5" i="21"/>
  <c r="Q5" i="21"/>
  <c r="P5" i="21"/>
  <c r="L5" i="21"/>
  <c r="O5" i="21"/>
  <c r="V4" i="21"/>
  <c r="U4" i="21"/>
  <c r="T4" i="21"/>
  <c r="S4" i="21"/>
  <c r="R4" i="21"/>
  <c r="Q4" i="21"/>
  <c r="P4" i="21"/>
  <c r="O4" i="21"/>
  <c r="V3" i="21"/>
  <c r="U3" i="21"/>
  <c r="T3" i="21"/>
  <c r="S3" i="21"/>
  <c r="R3" i="21"/>
  <c r="Q3" i="21"/>
  <c r="P3" i="21"/>
  <c r="O3" i="21"/>
  <c r="G64" i="20"/>
  <c r="G65" i="20"/>
  <c r="G66" i="20"/>
  <c r="G67" i="20"/>
  <c r="G68" i="20"/>
  <c r="G69" i="20"/>
  <c r="G70" i="20"/>
  <c r="G72" i="20"/>
  <c r="H64" i="20"/>
  <c r="I64" i="20"/>
  <c r="H65" i="20"/>
  <c r="I65" i="20"/>
  <c r="H66" i="20"/>
  <c r="I66" i="20"/>
  <c r="H67" i="20"/>
  <c r="I67" i="20"/>
  <c r="H68" i="20"/>
  <c r="I68" i="20"/>
  <c r="H69" i="20"/>
  <c r="I69" i="20"/>
  <c r="H70" i="20"/>
  <c r="I70" i="20"/>
  <c r="I71" i="20"/>
  <c r="G71" i="20"/>
  <c r="J70" i="20"/>
  <c r="J69" i="20"/>
  <c r="J64" i="20"/>
  <c r="J65" i="20"/>
  <c r="J66" i="20"/>
  <c r="J67" i="20"/>
  <c r="J68" i="20"/>
  <c r="L68" i="20"/>
  <c r="L67" i="20"/>
  <c r="L66" i="20"/>
  <c r="L65" i="20"/>
  <c r="L64" i="20"/>
  <c r="G54" i="20"/>
  <c r="G55" i="20"/>
  <c r="G56" i="20"/>
  <c r="G57" i="20"/>
  <c r="G58" i="20"/>
  <c r="G59" i="20"/>
  <c r="G60" i="20"/>
  <c r="G62" i="20"/>
  <c r="H54" i="20"/>
  <c r="I54" i="20"/>
  <c r="H55" i="20"/>
  <c r="I55" i="20"/>
  <c r="H56" i="20"/>
  <c r="I56" i="20"/>
  <c r="H57" i="20"/>
  <c r="I57" i="20"/>
  <c r="H58" i="20"/>
  <c r="I58" i="20"/>
  <c r="H59" i="20"/>
  <c r="I59" i="20"/>
  <c r="H60" i="20"/>
  <c r="I60" i="20"/>
  <c r="I61" i="20"/>
  <c r="G61" i="20"/>
  <c r="J60" i="20"/>
  <c r="J59" i="20"/>
  <c r="J54" i="20"/>
  <c r="J55" i="20"/>
  <c r="J56" i="20"/>
  <c r="J57" i="20"/>
  <c r="J58" i="20"/>
  <c r="L58" i="20"/>
  <c r="L57" i="20"/>
  <c r="L56" i="20"/>
  <c r="L55" i="20"/>
  <c r="L54" i="20"/>
  <c r="G43" i="20"/>
  <c r="G44" i="20"/>
  <c r="G45" i="20"/>
  <c r="G46" i="20"/>
  <c r="G47" i="20"/>
  <c r="G48" i="20"/>
  <c r="G49" i="20"/>
  <c r="G51" i="20"/>
  <c r="H43" i="20"/>
  <c r="I43" i="20"/>
  <c r="H44" i="20"/>
  <c r="I44" i="20"/>
  <c r="H45" i="20"/>
  <c r="I45" i="20"/>
  <c r="H46" i="20"/>
  <c r="I46" i="20"/>
  <c r="H47" i="20"/>
  <c r="I47" i="20"/>
  <c r="H48" i="20"/>
  <c r="I48" i="20"/>
  <c r="H49" i="20"/>
  <c r="I49" i="20"/>
  <c r="I50" i="20"/>
  <c r="G50" i="20"/>
  <c r="J49" i="20"/>
  <c r="J48" i="20"/>
  <c r="J43" i="20"/>
  <c r="J44" i="20"/>
  <c r="J45" i="20"/>
  <c r="J46" i="20"/>
  <c r="J47" i="20"/>
  <c r="L47" i="20"/>
  <c r="L46" i="20"/>
  <c r="L45" i="20"/>
  <c r="L44" i="20"/>
  <c r="L43" i="20"/>
  <c r="G33" i="20"/>
  <c r="G34" i="20"/>
  <c r="G35" i="20"/>
  <c r="G36" i="20"/>
  <c r="G37" i="20"/>
  <c r="G38" i="20"/>
  <c r="G39" i="20"/>
  <c r="G41" i="20"/>
  <c r="H33" i="20"/>
  <c r="I33" i="20"/>
  <c r="H34" i="20"/>
  <c r="I34" i="20"/>
  <c r="H35" i="20"/>
  <c r="I35" i="20"/>
  <c r="H36" i="20"/>
  <c r="I36" i="20"/>
  <c r="H37" i="20"/>
  <c r="I37" i="20"/>
  <c r="H38" i="20"/>
  <c r="I38" i="20"/>
  <c r="H39" i="20"/>
  <c r="I39" i="20"/>
  <c r="I40" i="20"/>
  <c r="G40" i="20"/>
  <c r="J39" i="20"/>
  <c r="J38" i="20"/>
  <c r="J33" i="20"/>
  <c r="J34" i="20"/>
  <c r="J35" i="20"/>
  <c r="J36" i="20"/>
  <c r="J37" i="20"/>
  <c r="L37" i="20"/>
  <c r="L36" i="20"/>
  <c r="L35" i="20"/>
  <c r="L34" i="20"/>
  <c r="L33" i="20"/>
  <c r="G23" i="20"/>
  <c r="G24" i="20"/>
  <c r="G25" i="20"/>
  <c r="G26" i="20"/>
  <c r="G27" i="20"/>
  <c r="G28" i="20"/>
  <c r="G29" i="20"/>
  <c r="G31" i="20"/>
  <c r="H23" i="20"/>
  <c r="I23" i="20"/>
  <c r="H24" i="20"/>
  <c r="I24" i="20"/>
  <c r="H25" i="20"/>
  <c r="I25" i="20"/>
  <c r="H26" i="20"/>
  <c r="I26" i="20"/>
  <c r="H27" i="20"/>
  <c r="I27" i="20"/>
  <c r="H28" i="20"/>
  <c r="I28" i="20"/>
  <c r="H29" i="20"/>
  <c r="I29" i="20"/>
  <c r="I30" i="20"/>
  <c r="G30" i="20"/>
  <c r="J29" i="20"/>
  <c r="J28" i="20"/>
  <c r="J23" i="20"/>
  <c r="J24" i="20"/>
  <c r="J25" i="20"/>
  <c r="J26" i="20"/>
  <c r="J27" i="20"/>
  <c r="L27" i="20"/>
  <c r="L26" i="20"/>
  <c r="L25" i="20"/>
  <c r="L24" i="20"/>
  <c r="L23" i="20"/>
  <c r="G13" i="20"/>
  <c r="G14" i="20"/>
  <c r="G15" i="20"/>
  <c r="G16" i="20"/>
  <c r="G17" i="20"/>
  <c r="G18" i="20"/>
  <c r="G19" i="20"/>
  <c r="G21" i="20"/>
  <c r="H13" i="20"/>
  <c r="I13" i="20"/>
  <c r="H14" i="20"/>
  <c r="I14" i="20"/>
  <c r="H15" i="20"/>
  <c r="I15" i="20"/>
  <c r="H16" i="20"/>
  <c r="I16" i="20"/>
  <c r="H17" i="20"/>
  <c r="I17" i="20"/>
  <c r="H18" i="20"/>
  <c r="I18" i="20"/>
  <c r="H19" i="20"/>
  <c r="I19" i="20"/>
  <c r="I20" i="20"/>
  <c r="G20" i="20"/>
  <c r="J19" i="20"/>
  <c r="J18" i="20"/>
  <c r="J13" i="20"/>
  <c r="J14" i="20"/>
  <c r="J15" i="20"/>
  <c r="J16" i="20"/>
  <c r="J17" i="20"/>
  <c r="L17" i="20"/>
  <c r="L16" i="20"/>
  <c r="L15" i="20"/>
  <c r="L14" i="20"/>
  <c r="L13" i="20"/>
  <c r="G3" i="20"/>
  <c r="G4" i="20"/>
  <c r="G5" i="20"/>
  <c r="G6" i="20"/>
  <c r="G7" i="20"/>
  <c r="G8" i="20"/>
  <c r="G9" i="20"/>
  <c r="G11" i="20"/>
  <c r="H3" i="20"/>
  <c r="I3" i="20"/>
  <c r="H4" i="20"/>
  <c r="I4" i="20"/>
  <c r="H5" i="20"/>
  <c r="I5" i="20"/>
  <c r="H6" i="20"/>
  <c r="I6" i="20"/>
  <c r="H7" i="20"/>
  <c r="I7" i="20"/>
  <c r="H8" i="20"/>
  <c r="I8" i="20"/>
  <c r="H9" i="20"/>
  <c r="I9" i="20"/>
  <c r="I10" i="20"/>
  <c r="G10" i="20"/>
  <c r="J9" i="20"/>
  <c r="J8" i="20"/>
  <c r="V7" i="20"/>
  <c r="U7" i="20"/>
  <c r="T7" i="20"/>
  <c r="S7" i="20"/>
  <c r="R7" i="20"/>
  <c r="Q7" i="20"/>
  <c r="P7" i="20"/>
  <c r="J3" i="20"/>
  <c r="J4" i="20"/>
  <c r="J5" i="20"/>
  <c r="J6" i="20"/>
  <c r="J7" i="20"/>
  <c r="L4" i="20"/>
  <c r="L3" i="20"/>
  <c r="O7" i="20"/>
  <c r="L7" i="20"/>
  <c r="V6" i="20"/>
  <c r="U6" i="20"/>
  <c r="T6" i="20"/>
  <c r="S6" i="20"/>
  <c r="R6" i="20"/>
  <c r="Q6" i="20"/>
  <c r="P6" i="20"/>
  <c r="L6" i="20"/>
  <c r="O6" i="20"/>
  <c r="V5" i="20"/>
  <c r="U5" i="20"/>
  <c r="T5" i="20"/>
  <c r="S5" i="20"/>
  <c r="R5" i="20"/>
  <c r="Q5" i="20"/>
  <c r="P5" i="20"/>
  <c r="L5" i="20"/>
  <c r="O5" i="20"/>
  <c r="V4" i="20"/>
  <c r="U4" i="20"/>
  <c r="T4" i="20"/>
  <c r="S4" i="20"/>
  <c r="R4" i="20"/>
  <c r="Q4" i="20"/>
  <c r="P4" i="20"/>
  <c r="O4" i="20"/>
  <c r="V3" i="20"/>
  <c r="U3" i="20"/>
  <c r="T3" i="20"/>
  <c r="S3" i="20"/>
  <c r="R3" i="20"/>
  <c r="Q3" i="20"/>
  <c r="P3" i="20"/>
  <c r="O3" i="20"/>
  <c r="G64" i="19"/>
  <c r="G65" i="19"/>
  <c r="G66" i="19"/>
  <c r="G67" i="19"/>
  <c r="G68" i="19"/>
  <c r="G69" i="19"/>
  <c r="G70" i="19"/>
  <c r="G72" i="19"/>
  <c r="H64" i="19"/>
  <c r="I64" i="19"/>
  <c r="H65" i="19"/>
  <c r="I65" i="19"/>
  <c r="H66" i="19"/>
  <c r="I66" i="19"/>
  <c r="H67" i="19"/>
  <c r="I67" i="19"/>
  <c r="H68" i="19"/>
  <c r="I68" i="19"/>
  <c r="H69" i="19"/>
  <c r="I69" i="19"/>
  <c r="H70" i="19"/>
  <c r="I70" i="19"/>
  <c r="I71" i="19"/>
  <c r="G71" i="19"/>
  <c r="J70" i="19"/>
  <c r="J69" i="19"/>
  <c r="J64" i="19"/>
  <c r="J65" i="19"/>
  <c r="J66" i="19"/>
  <c r="J67" i="19"/>
  <c r="J68" i="19"/>
  <c r="L68" i="19"/>
  <c r="L67" i="19"/>
  <c r="L66" i="19"/>
  <c r="L65" i="19"/>
  <c r="L64" i="19"/>
  <c r="G54" i="19"/>
  <c r="G55" i="19"/>
  <c r="G56" i="19"/>
  <c r="G57" i="19"/>
  <c r="G58" i="19"/>
  <c r="G59" i="19"/>
  <c r="G60" i="19"/>
  <c r="G62" i="19"/>
  <c r="H54" i="19"/>
  <c r="I54" i="19"/>
  <c r="H55" i="19"/>
  <c r="I55" i="19"/>
  <c r="H56" i="19"/>
  <c r="I56" i="19"/>
  <c r="H57" i="19"/>
  <c r="I57" i="19"/>
  <c r="H58" i="19"/>
  <c r="I58" i="19"/>
  <c r="H59" i="19"/>
  <c r="I59" i="19"/>
  <c r="H60" i="19"/>
  <c r="I60" i="19"/>
  <c r="I61" i="19"/>
  <c r="G61" i="19"/>
  <c r="J60" i="19"/>
  <c r="J59" i="19"/>
  <c r="J54" i="19"/>
  <c r="J55" i="19"/>
  <c r="J56" i="19"/>
  <c r="J57" i="19"/>
  <c r="J58" i="19"/>
  <c r="L58" i="19"/>
  <c r="L57" i="19"/>
  <c r="L56" i="19"/>
  <c r="L55" i="19"/>
  <c r="L54" i="19"/>
  <c r="G43" i="19"/>
  <c r="G44" i="19"/>
  <c r="G45" i="19"/>
  <c r="G46" i="19"/>
  <c r="G47" i="19"/>
  <c r="G48" i="19"/>
  <c r="G49" i="19"/>
  <c r="G51" i="19"/>
  <c r="H43" i="19"/>
  <c r="I43" i="19"/>
  <c r="H44" i="19"/>
  <c r="I44" i="19"/>
  <c r="H45" i="19"/>
  <c r="I45" i="19"/>
  <c r="H46" i="19"/>
  <c r="I46" i="19"/>
  <c r="H47" i="19"/>
  <c r="I47" i="19"/>
  <c r="H48" i="19"/>
  <c r="I48" i="19"/>
  <c r="H49" i="19"/>
  <c r="I49" i="19"/>
  <c r="I50" i="19"/>
  <c r="G50" i="19"/>
  <c r="J49" i="19"/>
  <c r="J48" i="19"/>
  <c r="J43" i="19"/>
  <c r="J44" i="19"/>
  <c r="J45" i="19"/>
  <c r="J46" i="19"/>
  <c r="J47" i="19"/>
  <c r="L47" i="19"/>
  <c r="L46" i="19"/>
  <c r="L45" i="19"/>
  <c r="L44" i="19"/>
  <c r="L43" i="19"/>
  <c r="G33" i="19"/>
  <c r="G34" i="19"/>
  <c r="G35" i="19"/>
  <c r="G36" i="19"/>
  <c r="G37" i="19"/>
  <c r="G38" i="19"/>
  <c r="G39" i="19"/>
  <c r="G41" i="19"/>
  <c r="H33" i="19"/>
  <c r="I33" i="19"/>
  <c r="H34" i="19"/>
  <c r="I34" i="19"/>
  <c r="H35" i="19"/>
  <c r="I35" i="19"/>
  <c r="H36" i="19"/>
  <c r="I36" i="19"/>
  <c r="H37" i="19"/>
  <c r="I37" i="19"/>
  <c r="H38" i="19"/>
  <c r="I38" i="19"/>
  <c r="H39" i="19"/>
  <c r="I39" i="19"/>
  <c r="I40" i="19"/>
  <c r="G40" i="19"/>
  <c r="J39" i="19"/>
  <c r="J38" i="19"/>
  <c r="J33" i="19"/>
  <c r="J34" i="19"/>
  <c r="J35" i="19"/>
  <c r="J36" i="19"/>
  <c r="J37" i="19"/>
  <c r="L37" i="19"/>
  <c r="L36" i="19"/>
  <c r="L35" i="19"/>
  <c r="L34" i="19"/>
  <c r="L33" i="19"/>
  <c r="G23" i="19"/>
  <c r="G24" i="19"/>
  <c r="G25" i="19"/>
  <c r="G26" i="19"/>
  <c r="G27" i="19"/>
  <c r="G28" i="19"/>
  <c r="G29" i="19"/>
  <c r="G31" i="19"/>
  <c r="H23" i="19"/>
  <c r="I23" i="19"/>
  <c r="H24" i="19"/>
  <c r="I24" i="19"/>
  <c r="H25" i="19"/>
  <c r="I25" i="19"/>
  <c r="H26" i="19"/>
  <c r="I26" i="19"/>
  <c r="H27" i="19"/>
  <c r="I27" i="19"/>
  <c r="H28" i="19"/>
  <c r="I28" i="19"/>
  <c r="H29" i="19"/>
  <c r="I29" i="19"/>
  <c r="I30" i="19"/>
  <c r="G30" i="19"/>
  <c r="J29" i="19"/>
  <c r="J28" i="19"/>
  <c r="J23" i="19"/>
  <c r="J24" i="19"/>
  <c r="J25" i="19"/>
  <c r="J26" i="19"/>
  <c r="J27" i="19"/>
  <c r="L27" i="19"/>
  <c r="L26" i="19"/>
  <c r="L25" i="19"/>
  <c r="L24" i="19"/>
  <c r="L23" i="19"/>
  <c r="G13" i="19"/>
  <c r="G14" i="19"/>
  <c r="G15" i="19"/>
  <c r="G16" i="19"/>
  <c r="G17" i="19"/>
  <c r="G18" i="19"/>
  <c r="G19" i="19"/>
  <c r="G21" i="19"/>
  <c r="H13" i="19"/>
  <c r="I13" i="19"/>
  <c r="H14" i="19"/>
  <c r="I14" i="19"/>
  <c r="H15" i="19"/>
  <c r="I15" i="19"/>
  <c r="H16" i="19"/>
  <c r="I16" i="19"/>
  <c r="H17" i="19"/>
  <c r="I17" i="19"/>
  <c r="H18" i="19"/>
  <c r="I18" i="19"/>
  <c r="H19" i="19"/>
  <c r="I19" i="19"/>
  <c r="I20" i="19"/>
  <c r="G20" i="19"/>
  <c r="J19" i="19"/>
  <c r="J18" i="19"/>
  <c r="J13" i="19"/>
  <c r="J14" i="19"/>
  <c r="J15" i="19"/>
  <c r="J16" i="19"/>
  <c r="J17" i="19"/>
  <c r="L17" i="19"/>
  <c r="L16" i="19"/>
  <c r="L15" i="19"/>
  <c r="L14" i="19"/>
  <c r="L13" i="19"/>
  <c r="G3" i="19"/>
  <c r="G4" i="19"/>
  <c r="G5" i="19"/>
  <c r="G6" i="19"/>
  <c r="G7" i="19"/>
  <c r="G8" i="19"/>
  <c r="G9" i="19"/>
  <c r="G11" i="19"/>
  <c r="H3" i="19"/>
  <c r="I3" i="19"/>
  <c r="H4" i="19"/>
  <c r="I4" i="19"/>
  <c r="H5" i="19"/>
  <c r="I5" i="19"/>
  <c r="H6" i="19"/>
  <c r="I6" i="19"/>
  <c r="H7" i="19"/>
  <c r="I7" i="19"/>
  <c r="H8" i="19"/>
  <c r="I8" i="19"/>
  <c r="H9" i="19"/>
  <c r="I9" i="19"/>
  <c r="I10" i="19"/>
  <c r="G10" i="19"/>
  <c r="J9" i="19"/>
  <c r="J8" i="19"/>
  <c r="V7" i="19"/>
  <c r="U7" i="19"/>
  <c r="T7" i="19"/>
  <c r="S7" i="19"/>
  <c r="R7" i="19"/>
  <c r="Q7" i="19"/>
  <c r="P7" i="19"/>
  <c r="J3" i="19"/>
  <c r="J4" i="19"/>
  <c r="J5" i="19"/>
  <c r="J6" i="19"/>
  <c r="J7" i="19"/>
  <c r="L4" i="19"/>
  <c r="L3" i="19"/>
  <c r="O7" i="19"/>
  <c r="L7" i="19"/>
  <c r="V6" i="19"/>
  <c r="U6" i="19"/>
  <c r="T6" i="19"/>
  <c r="S6" i="19"/>
  <c r="R6" i="19"/>
  <c r="Q6" i="19"/>
  <c r="P6" i="19"/>
  <c r="L6" i="19"/>
  <c r="O6" i="19"/>
  <c r="V5" i="19"/>
  <c r="U5" i="19"/>
  <c r="T5" i="19"/>
  <c r="S5" i="19"/>
  <c r="R5" i="19"/>
  <c r="Q5" i="19"/>
  <c r="P5" i="19"/>
  <c r="L5" i="19"/>
  <c r="O5" i="19"/>
  <c r="V4" i="19"/>
  <c r="U4" i="19"/>
  <c r="T4" i="19"/>
  <c r="S4" i="19"/>
  <c r="R4" i="19"/>
  <c r="Q4" i="19"/>
  <c r="P4" i="19"/>
  <c r="O4" i="19"/>
  <c r="V3" i="19"/>
  <c r="U3" i="19"/>
  <c r="T3" i="19"/>
  <c r="S3" i="19"/>
  <c r="R3" i="19"/>
  <c r="Q3" i="19"/>
  <c r="P3" i="19"/>
  <c r="O3" i="19"/>
  <c r="V67" i="9"/>
  <c r="U67" i="9"/>
  <c r="S67" i="9"/>
  <c r="R67" i="9"/>
  <c r="Q67" i="9"/>
  <c r="P67" i="9"/>
  <c r="O67" i="9"/>
  <c r="N67" i="9"/>
  <c r="M73" i="9"/>
  <c r="M72" i="9"/>
  <c r="M71" i="9"/>
  <c r="M70" i="9"/>
  <c r="M69" i="9"/>
  <c r="M67" i="9"/>
  <c r="G64" i="17"/>
  <c r="G65" i="17"/>
  <c r="G66" i="17"/>
  <c r="G67" i="17"/>
  <c r="G68" i="17"/>
  <c r="G69" i="17"/>
  <c r="G70" i="17"/>
  <c r="G72" i="17"/>
  <c r="H64" i="17"/>
  <c r="I64" i="17"/>
  <c r="H65" i="17"/>
  <c r="I65" i="17"/>
  <c r="H66" i="17"/>
  <c r="I66" i="17"/>
  <c r="H67" i="17"/>
  <c r="I67" i="17"/>
  <c r="H68" i="17"/>
  <c r="I68" i="17"/>
  <c r="H69" i="17"/>
  <c r="I69" i="17"/>
  <c r="H70" i="17"/>
  <c r="I70" i="17"/>
  <c r="I71" i="17"/>
  <c r="G71" i="17"/>
  <c r="J70" i="17"/>
  <c r="J69" i="17"/>
  <c r="J64" i="17"/>
  <c r="J65" i="17"/>
  <c r="J66" i="17"/>
  <c r="J67" i="17"/>
  <c r="J68" i="17"/>
  <c r="L68" i="17"/>
  <c r="L67" i="17"/>
  <c r="L66" i="17"/>
  <c r="L65" i="17"/>
  <c r="L64" i="17"/>
  <c r="G54" i="17"/>
  <c r="G55" i="17"/>
  <c r="G56" i="17"/>
  <c r="G57" i="17"/>
  <c r="G58" i="17"/>
  <c r="G59" i="17"/>
  <c r="G60" i="17"/>
  <c r="G62" i="17"/>
  <c r="H54" i="17"/>
  <c r="I54" i="17"/>
  <c r="H55" i="17"/>
  <c r="I55" i="17"/>
  <c r="H56" i="17"/>
  <c r="I56" i="17"/>
  <c r="H57" i="17"/>
  <c r="I57" i="17"/>
  <c r="H58" i="17"/>
  <c r="I58" i="17"/>
  <c r="H59" i="17"/>
  <c r="I59" i="17"/>
  <c r="H60" i="17"/>
  <c r="I60" i="17"/>
  <c r="I61" i="17"/>
  <c r="G61" i="17"/>
  <c r="J60" i="17"/>
  <c r="J59" i="17"/>
  <c r="J54" i="17"/>
  <c r="J55" i="17"/>
  <c r="J56" i="17"/>
  <c r="J57" i="17"/>
  <c r="J58" i="17"/>
  <c r="L58" i="17"/>
  <c r="L57" i="17"/>
  <c r="L56" i="17"/>
  <c r="L55" i="17"/>
  <c r="L54" i="17"/>
  <c r="G43" i="17"/>
  <c r="G44" i="17"/>
  <c r="G45" i="17"/>
  <c r="G46" i="17"/>
  <c r="G47" i="17"/>
  <c r="G48" i="17"/>
  <c r="G49" i="17"/>
  <c r="G51" i="17"/>
  <c r="H43" i="17"/>
  <c r="I43" i="17"/>
  <c r="H44" i="17"/>
  <c r="I44" i="17"/>
  <c r="H45" i="17"/>
  <c r="I45" i="17"/>
  <c r="H46" i="17"/>
  <c r="I46" i="17"/>
  <c r="H47" i="17"/>
  <c r="I47" i="17"/>
  <c r="H48" i="17"/>
  <c r="I48" i="17"/>
  <c r="H49" i="17"/>
  <c r="I49" i="17"/>
  <c r="I50" i="17"/>
  <c r="G50" i="17"/>
  <c r="J49" i="17"/>
  <c r="J48" i="17"/>
  <c r="J43" i="17"/>
  <c r="J44" i="17"/>
  <c r="J45" i="17"/>
  <c r="J46" i="17"/>
  <c r="J47" i="17"/>
  <c r="L47" i="17"/>
  <c r="L46" i="17"/>
  <c r="L45" i="17"/>
  <c r="L44" i="17"/>
  <c r="L43" i="17"/>
  <c r="G33" i="17"/>
  <c r="G34" i="17"/>
  <c r="G35" i="17"/>
  <c r="G36" i="17"/>
  <c r="G37" i="17"/>
  <c r="G38" i="17"/>
  <c r="G39" i="17"/>
  <c r="G41" i="17"/>
  <c r="H33" i="17"/>
  <c r="I33" i="17"/>
  <c r="H34" i="17"/>
  <c r="I34" i="17"/>
  <c r="H35" i="17"/>
  <c r="I35" i="17"/>
  <c r="H36" i="17"/>
  <c r="I36" i="17"/>
  <c r="H37" i="17"/>
  <c r="I37" i="17"/>
  <c r="H38" i="17"/>
  <c r="I38" i="17"/>
  <c r="H39" i="17"/>
  <c r="I39" i="17"/>
  <c r="I40" i="17"/>
  <c r="G40" i="17"/>
  <c r="J39" i="17"/>
  <c r="J38" i="17"/>
  <c r="J33" i="17"/>
  <c r="J34" i="17"/>
  <c r="J35" i="17"/>
  <c r="J36" i="17"/>
  <c r="J37" i="17"/>
  <c r="L37" i="17"/>
  <c r="L36" i="17"/>
  <c r="L35" i="17"/>
  <c r="L34" i="17"/>
  <c r="L33" i="17"/>
  <c r="G23" i="17"/>
  <c r="G24" i="17"/>
  <c r="G25" i="17"/>
  <c r="G26" i="17"/>
  <c r="G27" i="17"/>
  <c r="G28" i="17"/>
  <c r="G29" i="17"/>
  <c r="G31" i="17"/>
  <c r="H23" i="17"/>
  <c r="I23" i="17"/>
  <c r="H24" i="17"/>
  <c r="I24" i="17"/>
  <c r="H25" i="17"/>
  <c r="I25" i="17"/>
  <c r="H26" i="17"/>
  <c r="I26" i="17"/>
  <c r="H27" i="17"/>
  <c r="I27" i="17"/>
  <c r="H28" i="17"/>
  <c r="I28" i="17"/>
  <c r="H29" i="17"/>
  <c r="I29" i="17"/>
  <c r="I30" i="17"/>
  <c r="G30" i="17"/>
  <c r="J29" i="17"/>
  <c r="J28" i="17"/>
  <c r="J23" i="17"/>
  <c r="J24" i="17"/>
  <c r="J25" i="17"/>
  <c r="J26" i="17"/>
  <c r="J27" i="17"/>
  <c r="L27" i="17"/>
  <c r="L26" i="17"/>
  <c r="L25" i="17"/>
  <c r="L24" i="17"/>
  <c r="L23" i="17"/>
  <c r="G13" i="17"/>
  <c r="G14" i="17"/>
  <c r="G15" i="17"/>
  <c r="G16" i="17"/>
  <c r="G17" i="17"/>
  <c r="G18" i="17"/>
  <c r="G19" i="17"/>
  <c r="G21" i="17"/>
  <c r="H13" i="17"/>
  <c r="I13" i="17"/>
  <c r="H14" i="17"/>
  <c r="I14" i="17"/>
  <c r="H15" i="17"/>
  <c r="I15" i="17"/>
  <c r="H16" i="17"/>
  <c r="I16" i="17"/>
  <c r="H17" i="17"/>
  <c r="I17" i="17"/>
  <c r="H18" i="17"/>
  <c r="I18" i="17"/>
  <c r="H19" i="17"/>
  <c r="I19" i="17"/>
  <c r="I20" i="17"/>
  <c r="G20" i="17"/>
  <c r="J19" i="17"/>
  <c r="J18" i="17"/>
  <c r="J13" i="17"/>
  <c r="J14" i="17"/>
  <c r="J15" i="17"/>
  <c r="J16" i="17"/>
  <c r="J17" i="17"/>
  <c r="L17" i="17"/>
  <c r="L16" i="17"/>
  <c r="L15" i="17"/>
  <c r="L14" i="17"/>
  <c r="L13" i="17"/>
  <c r="G3" i="17"/>
  <c r="G4" i="17"/>
  <c r="G5" i="17"/>
  <c r="G6" i="17"/>
  <c r="G7" i="17"/>
  <c r="G8" i="17"/>
  <c r="G9" i="17"/>
  <c r="G11" i="17"/>
  <c r="H3" i="17"/>
  <c r="I3" i="17"/>
  <c r="H4" i="17"/>
  <c r="I4" i="17"/>
  <c r="H5" i="17"/>
  <c r="I5" i="17"/>
  <c r="H6" i="17"/>
  <c r="I6" i="17"/>
  <c r="H7" i="17"/>
  <c r="I7" i="17"/>
  <c r="H8" i="17"/>
  <c r="I8" i="17"/>
  <c r="H9" i="17"/>
  <c r="I9" i="17"/>
  <c r="I10" i="17"/>
  <c r="G10" i="17"/>
  <c r="J9" i="17"/>
  <c r="J8" i="17"/>
  <c r="V7" i="17"/>
  <c r="U7" i="17"/>
  <c r="T7" i="17"/>
  <c r="S7" i="17"/>
  <c r="R7" i="17"/>
  <c r="Q7" i="17"/>
  <c r="P7" i="17"/>
  <c r="J3" i="17"/>
  <c r="J4" i="17"/>
  <c r="J5" i="17"/>
  <c r="J6" i="17"/>
  <c r="J7" i="17"/>
  <c r="L4" i="17"/>
  <c r="L3" i="17"/>
  <c r="O7" i="17"/>
  <c r="L7" i="17"/>
  <c r="V6" i="17"/>
  <c r="U6" i="17"/>
  <c r="T6" i="17"/>
  <c r="S6" i="17"/>
  <c r="R6" i="17"/>
  <c r="Q6" i="17"/>
  <c r="P6" i="17"/>
  <c r="L6" i="17"/>
  <c r="O6" i="17"/>
  <c r="V5" i="17"/>
  <c r="U5" i="17"/>
  <c r="T5" i="17"/>
  <c r="S5" i="17"/>
  <c r="R5" i="17"/>
  <c r="Q5" i="17"/>
  <c r="P5" i="17"/>
  <c r="L5" i="17"/>
  <c r="O5" i="17"/>
  <c r="V4" i="17"/>
  <c r="U4" i="17"/>
  <c r="T4" i="17"/>
  <c r="S4" i="17"/>
  <c r="R4" i="17"/>
  <c r="Q4" i="17"/>
  <c r="P4" i="17"/>
  <c r="O4" i="17"/>
  <c r="V3" i="17"/>
  <c r="U3" i="17"/>
  <c r="T3" i="17"/>
  <c r="S3" i="17"/>
  <c r="R3" i="17"/>
  <c r="Q3" i="17"/>
  <c r="P3" i="17"/>
  <c r="O3" i="17"/>
  <c r="G64" i="16"/>
  <c r="G65" i="16"/>
  <c r="G66" i="16"/>
  <c r="G67" i="16"/>
  <c r="G68" i="16"/>
  <c r="G69" i="16"/>
  <c r="G70" i="16"/>
  <c r="G72" i="16"/>
  <c r="H64" i="16"/>
  <c r="I64" i="16"/>
  <c r="H65" i="16"/>
  <c r="I65" i="16"/>
  <c r="H66" i="16"/>
  <c r="I66" i="16"/>
  <c r="H67" i="16"/>
  <c r="I67" i="16"/>
  <c r="H68" i="16"/>
  <c r="I68" i="16"/>
  <c r="H69" i="16"/>
  <c r="I69" i="16"/>
  <c r="H70" i="16"/>
  <c r="I70" i="16"/>
  <c r="I71" i="16"/>
  <c r="G71" i="16"/>
  <c r="J70" i="16"/>
  <c r="J69" i="16"/>
  <c r="J64" i="16"/>
  <c r="J65" i="16"/>
  <c r="J66" i="16"/>
  <c r="J67" i="16"/>
  <c r="J68" i="16"/>
  <c r="L68" i="16"/>
  <c r="L67" i="16"/>
  <c r="L66" i="16"/>
  <c r="L65" i="16"/>
  <c r="L64" i="16"/>
  <c r="G54" i="16"/>
  <c r="G55" i="16"/>
  <c r="G56" i="16"/>
  <c r="G57" i="16"/>
  <c r="G58" i="16"/>
  <c r="G59" i="16"/>
  <c r="G60" i="16"/>
  <c r="G62" i="16"/>
  <c r="H54" i="16"/>
  <c r="I54" i="16"/>
  <c r="H55" i="16"/>
  <c r="I55" i="16"/>
  <c r="H56" i="16"/>
  <c r="I56" i="16"/>
  <c r="H57" i="16"/>
  <c r="I57" i="16"/>
  <c r="H58" i="16"/>
  <c r="I58" i="16"/>
  <c r="H59" i="16"/>
  <c r="I59" i="16"/>
  <c r="H60" i="16"/>
  <c r="I60" i="16"/>
  <c r="I61" i="16"/>
  <c r="G61" i="16"/>
  <c r="J60" i="16"/>
  <c r="J59" i="16"/>
  <c r="J54" i="16"/>
  <c r="J55" i="16"/>
  <c r="J56" i="16"/>
  <c r="J57" i="16"/>
  <c r="J58" i="16"/>
  <c r="L58" i="16"/>
  <c r="L57" i="16"/>
  <c r="L56" i="16"/>
  <c r="L55" i="16"/>
  <c r="L54" i="16"/>
  <c r="G43" i="16"/>
  <c r="G44" i="16"/>
  <c r="G45" i="16"/>
  <c r="G46" i="16"/>
  <c r="G47" i="16"/>
  <c r="G48" i="16"/>
  <c r="G49" i="16"/>
  <c r="G51" i="16"/>
  <c r="H43" i="16"/>
  <c r="I43" i="16"/>
  <c r="H44" i="16"/>
  <c r="I44" i="16"/>
  <c r="H45" i="16"/>
  <c r="I45" i="16"/>
  <c r="H46" i="16"/>
  <c r="I46" i="16"/>
  <c r="H47" i="16"/>
  <c r="I47" i="16"/>
  <c r="H48" i="16"/>
  <c r="I48" i="16"/>
  <c r="H49" i="16"/>
  <c r="I49" i="16"/>
  <c r="I50" i="16"/>
  <c r="G50" i="16"/>
  <c r="J49" i="16"/>
  <c r="J48" i="16"/>
  <c r="J43" i="16"/>
  <c r="J44" i="16"/>
  <c r="J45" i="16"/>
  <c r="J46" i="16"/>
  <c r="J47" i="16"/>
  <c r="L47" i="16"/>
  <c r="L46" i="16"/>
  <c r="L45" i="16"/>
  <c r="L44" i="16"/>
  <c r="L43" i="16"/>
  <c r="G33" i="16"/>
  <c r="G34" i="16"/>
  <c r="G35" i="16"/>
  <c r="G36" i="16"/>
  <c r="G37" i="16"/>
  <c r="G38" i="16"/>
  <c r="G39" i="16"/>
  <c r="G41" i="16"/>
  <c r="H33" i="16"/>
  <c r="I33" i="16"/>
  <c r="H34" i="16"/>
  <c r="I34" i="16"/>
  <c r="H35" i="16"/>
  <c r="I35" i="16"/>
  <c r="H36" i="16"/>
  <c r="I36" i="16"/>
  <c r="H37" i="16"/>
  <c r="I37" i="16"/>
  <c r="H38" i="16"/>
  <c r="I38" i="16"/>
  <c r="H39" i="16"/>
  <c r="I39" i="16"/>
  <c r="I40" i="16"/>
  <c r="G40" i="16"/>
  <c r="J39" i="16"/>
  <c r="J38" i="16"/>
  <c r="J33" i="16"/>
  <c r="J34" i="16"/>
  <c r="J35" i="16"/>
  <c r="J36" i="16"/>
  <c r="J37" i="16"/>
  <c r="L37" i="16"/>
  <c r="L36" i="16"/>
  <c r="L35" i="16"/>
  <c r="L34" i="16"/>
  <c r="L33" i="16"/>
  <c r="G23" i="16"/>
  <c r="G24" i="16"/>
  <c r="G25" i="16"/>
  <c r="G26" i="16"/>
  <c r="G27" i="16"/>
  <c r="G28" i="16"/>
  <c r="G29" i="16"/>
  <c r="G31" i="16"/>
  <c r="H23" i="16"/>
  <c r="I23" i="16"/>
  <c r="H24" i="16"/>
  <c r="I24" i="16"/>
  <c r="H25" i="16"/>
  <c r="I25" i="16"/>
  <c r="H26" i="16"/>
  <c r="I26" i="16"/>
  <c r="H27" i="16"/>
  <c r="I27" i="16"/>
  <c r="H28" i="16"/>
  <c r="I28" i="16"/>
  <c r="H29" i="16"/>
  <c r="I29" i="16"/>
  <c r="I30" i="16"/>
  <c r="G30" i="16"/>
  <c r="J29" i="16"/>
  <c r="J28" i="16"/>
  <c r="J23" i="16"/>
  <c r="J24" i="16"/>
  <c r="J25" i="16"/>
  <c r="J26" i="16"/>
  <c r="J27" i="16"/>
  <c r="L27" i="16"/>
  <c r="L26" i="16"/>
  <c r="L25" i="16"/>
  <c r="L24" i="16"/>
  <c r="L23" i="16"/>
  <c r="G13" i="16"/>
  <c r="G14" i="16"/>
  <c r="G15" i="16"/>
  <c r="G16" i="16"/>
  <c r="G17" i="16"/>
  <c r="G18" i="16"/>
  <c r="G19" i="16"/>
  <c r="G21" i="16"/>
  <c r="H13" i="16"/>
  <c r="I13" i="16"/>
  <c r="H14" i="16"/>
  <c r="I14" i="16"/>
  <c r="H15" i="16"/>
  <c r="I15" i="16"/>
  <c r="H16" i="16"/>
  <c r="I16" i="16"/>
  <c r="H17" i="16"/>
  <c r="I17" i="16"/>
  <c r="H18" i="16"/>
  <c r="I18" i="16"/>
  <c r="H19" i="16"/>
  <c r="I19" i="16"/>
  <c r="I20" i="16"/>
  <c r="G20" i="16"/>
  <c r="J19" i="16"/>
  <c r="J18" i="16"/>
  <c r="J13" i="16"/>
  <c r="J14" i="16"/>
  <c r="J15" i="16"/>
  <c r="J16" i="16"/>
  <c r="J17" i="16"/>
  <c r="L17" i="16"/>
  <c r="L16" i="16"/>
  <c r="L15" i="16"/>
  <c r="L14" i="16"/>
  <c r="L13" i="16"/>
  <c r="G3" i="16"/>
  <c r="G4" i="16"/>
  <c r="G5" i="16"/>
  <c r="G6" i="16"/>
  <c r="G7" i="16"/>
  <c r="G8" i="16"/>
  <c r="G9" i="16"/>
  <c r="G11" i="16"/>
  <c r="H3" i="16"/>
  <c r="I3" i="16"/>
  <c r="H4" i="16"/>
  <c r="I4" i="16"/>
  <c r="H5" i="16"/>
  <c r="I5" i="16"/>
  <c r="H6" i="16"/>
  <c r="I6" i="16"/>
  <c r="H7" i="16"/>
  <c r="I7" i="16"/>
  <c r="H8" i="16"/>
  <c r="I8" i="16"/>
  <c r="H9" i="16"/>
  <c r="I9" i="16"/>
  <c r="I10" i="16"/>
  <c r="G10" i="16"/>
  <c r="J9" i="16"/>
  <c r="J8" i="16"/>
  <c r="V7" i="16"/>
  <c r="U7" i="16"/>
  <c r="T7" i="16"/>
  <c r="S7" i="16"/>
  <c r="R7" i="16"/>
  <c r="Q7" i="16"/>
  <c r="P7" i="16"/>
  <c r="J3" i="16"/>
  <c r="J4" i="16"/>
  <c r="J5" i="16"/>
  <c r="J6" i="16"/>
  <c r="J7" i="16"/>
  <c r="L4" i="16"/>
  <c r="L3" i="16"/>
  <c r="O7" i="16"/>
  <c r="L7" i="16"/>
  <c r="V6" i="16"/>
  <c r="U6" i="16"/>
  <c r="T6" i="16"/>
  <c r="S6" i="16"/>
  <c r="R6" i="16"/>
  <c r="Q6" i="16"/>
  <c r="P6" i="16"/>
  <c r="L6" i="16"/>
  <c r="O6" i="16"/>
  <c r="V5" i="16"/>
  <c r="U5" i="16"/>
  <c r="T5" i="16"/>
  <c r="S5" i="16"/>
  <c r="R5" i="16"/>
  <c r="Q5" i="16"/>
  <c r="P5" i="16"/>
  <c r="L5" i="16"/>
  <c r="O5" i="16"/>
  <c r="V4" i="16"/>
  <c r="U4" i="16"/>
  <c r="T4" i="16"/>
  <c r="S4" i="16"/>
  <c r="R4" i="16"/>
  <c r="Q4" i="16"/>
  <c r="P4" i="16"/>
  <c r="O4" i="16"/>
  <c r="V3" i="16"/>
  <c r="U3" i="16"/>
  <c r="T3" i="16"/>
  <c r="S3" i="16"/>
  <c r="R3" i="16"/>
  <c r="Q3" i="16"/>
  <c r="P3" i="16"/>
  <c r="O3" i="16"/>
  <c r="G65" i="15"/>
  <c r="I64" i="15"/>
  <c r="L61" i="15"/>
  <c r="L60" i="15"/>
  <c r="L59" i="15"/>
  <c r="L58" i="15"/>
  <c r="L57" i="15"/>
  <c r="L56" i="15"/>
  <c r="N55" i="15"/>
  <c r="L54" i="15"/>
  <c r="L53" i="15"/>
  <c r="L52" i="15"/>
  <c r="L51" i="15"/>
  <c r="L50" i="15"/>
  <c r="L49" i="15"/>
  <c r="N48" i="15"/>
  <c r="L47" i="15"/>
  <c r="L46" i="15"/>
  <c r="L45" i="15"/>
  <c r="L44" i="15"/>
  <c r="L43" i="15"/>
  <c r="G33" i="15"/>
  <c r="G34" i="15"/>
  <c r="G35" i="15"/>
  <c r="G36" i="15"/>
  <c r="G37" i="15"/>
  <c r="G38" i="15"/>
  <c r="G39" i="15"/>
  <c r="G41" i="15"/>
  <c r="H33" i="15"/>
  <c r="I33" i="15"/>
  <c r="H34" i="15"/>
  <c r="I34" i="15"/>
  <c r="H35" i="15"/>
  <c r="I35" i="15"/>
  <c r="H36" i="15"/>
  <c r="I36" i="15"/>
  <c r="H37" i="15"/>
  <c r="I37" i="15"/>
  <c r="H38" i="15"/>
  <c r="I38" i="15"/>
  <c r="H39" i="15"/>
  <c r="I39" i="15"/>
  <c r="I40" i="15"/>
  <c r="G40" i="15"/>
  <c r="J39" i="15"/>
  <c r="J38" i="15"/>
  <c r="J33" i="15"/>
  <c r="J34" i="15"/>
  <c r="J35" i="15"/>
  <c r="J36" i="15"/>
  <c r="J37" i="15"/>
  <c r="L37" i="15"/>
  <c r="L36" i="15"/>
  <c r="L35" i="15"/>
  <c r="L34" i="15"/>
  <c r="L33" i="15"/>
  <c r="G23" i="15"/>
  <c r="G24" i="15"/>
  <c r="G25" i="15"/>
  <c r="G26" i="15"/>
  <c r="G27" i="15"/>
  <c r="G28" i="15"/>
  <c r="G29" i="15"/>
  <c r="G31" i="15"/>
  <c r="H23" i="15"/>
  <c r="I23" i="15"/>
  <c r="H24" i="15"/>
  <c r="I24" i="15"/>
  <c r="H25" i="15"/>
  <c r="I25" i="15"/>
  <c r="H26" i="15"/>
  <c r="I26" i="15"/>
  <c r="H27" i="15"/>
  <c r="I27" i="15"/>
  <c r="H28" i="15"/>
  <c r="I28" i="15"/>
  <c r="H29" i="15"/>
  <c r="I29" i="15"/>
  <c r="I30" i="15"/>
  <c r="G30" i="15"/>
  <c r="J29" i="15"/>
  <c r="J28" i="15"/>
  <c r="J23" i="15"/>
  <c r="J24" i="15"/>
  <c r="J25" i="15"/>
  <c r="J26" i="15"/>
  <c r="J27" i="15"/>
  <c r="L27" i="15"/>
  <c r="L26" i="15"/>
  <c r="L25" i="15"/>
  <c r="L24" i="15"/>
  <c r="L23" i="15"/>
  <c r="G13" i="15"/>
  <c r="G14" i="15"/>
  <c r="G15" i="15"/>
  <c r="G16" i="15"/>
  <c r="G17" i="15"/>
  <c r="G18" i="15"/>
  <c r="G19" i="15"/>
  <c r="G21" i="15"/>
  <c r="H13" i="15"/>
  <c r="I13" i="15"/>
  <c r="H14" i="15"/>
  <c r="I14" i="15"/>
  <c r="H15" i="15"/>
  <c r="I15" i="15"/>
  <c r="H16" i="15"/>
  <c r="I16" i="15"/>
  <c r="H17" i="15"/>
  <c r="I17" i="15"/>
  <c r="H18" i="15"/>
  <c r="I18" i="15"/>
  <c r="H19" i="15"/>
  <c r="I19" i="15"/>
  <c r="I20" i="15"/>
  <c r="G20" i="15"/>
  <c r="J19" i="15"/>
  <c r="J18" i="15"/>
  <c r="J13" i="15"/>
  <c r="J14" i="15"/>
  <c r="J15" i="15"/>
  <c r="J16" i="15"/>
  <c r="J17" i="15"/>
  <c r="L17" i="15"/>
  <c r="L16" i="15"/>
  <c r="L15" i="15"/>
  <c r="L14" i="15"/>
  <c r="L13" i="15"/>
  <c r="G3" i="15"/>
  <c r="G4" i="15"/>
  <c r="G5" i="15"/>
  <c r="G6" i="15"/>
  <c r="G7" i="15"/>
  <c r="G8" i="15"/>
  <c r="G9" i="15"/>
  <c r="G11" i="15"/>
  <c r="H3" i="15"/>
  <c r="I3" i="15"/>
  <c r="H4" i="15"/>
  <c r="I4" i="15"/>
  <c r="H5" i="15"/>
  <c r="I5" i="15"/>
  <c r="H6" i="15"/>
  <c r="I6" i="15"/>
  <c r="H7" i="15"/>
  <c r="I7" i="15"/>
  <c r="H8" i="15"/>
  <c r="I8" i="15"/>
  <c r="H9" i="15"/>
  <c r="I9" i="15"/>
  <c r="I10" i="15"/>
  <c r="G10" i="15"/>
  <c r="J9" i="15"/>
  <c r="J8" i="15"/>
  <c r="U7" i="15"/>
  <c r="T7" i="15"/>
  <c r="S7" i="15"/>
  <c r="R7" i="15"/>
  <c r="Q7" i="15"/>
  <c r="P7" i="15"/>
  <c r="J3" i="15"/>
  <c r="J4" i="15"/>
  <c r="J5" i="15"/>
  <c r="J6" i="15"/>
  <c r="J7" i="15"/>
  <c r="L4" i="15"/>
  <c r="L3" i="15"/>
  <c r="O7" i="15"/>
  <c r="L7" i="15"/>
  <c r="U6" i="15"/>
  <c r="T6" i="15"/>
  <c r="S6" i="15"/>
  <c r="R6" i="15"/>
  <c r="Q6" i="15"/>
  <c r="P6" i="15"/>
  <c r="L6" i="15"/>
  <c r="O6" i="15"/>
  <c r="U5" i="15"/>
  <c r="T5" i="15"/>
  <c r="S5" i="15"/>
  <c r="R5" i="15"/>
  <c r="Q5" i="15"/>
  <c r="P5" i="15"/>
  <c r="L5" i="15"/>
  <c r="O5" i="15"/>
  <c r="U4" i="15"/>
  <c r="T4" i="15"/>
  <c r="S4" i="15"/>
  <c r="R4" i="15"/>
  <c r="Q4" i="15"/>
  <c r="P4" i="15"/>
  <c r="O4" i="15"/>
  <c r="U3" i="15"/>
  <c r="T3" i="15"/>
  <c r="S3" i="15"/>
  <c r="R3" i="15"/>
  <c r="Q3" i="15"/>
  <c r="P3" i="15"/>
  <c r="O3" i="15"/>
  <c r="G64" i="14"/>
  <c r="G65" i="14"/>
  <c r="G66" i="14"/>
  <c r="G67" i="14"/>
  <c r="G68" i="14"/>
  <c r="G69" i="14"/>
  <c r="G70" i="14"/>
  <c r="G72" i="14"/>
  <c r="H64" i="14"/>
  <c r="I64" i="14"/>
  <c r="H65" i="14"/>
  <c r="I65" i="14"/>
  <c r="H66" i="14"/>
  <c r="I66" i="14"/>
  <c r="H67" i="14"/>
  <c r="I67" i="14"/>
  <c r="H68" i="14"/>
  <c r="I68" i="14"/>
  <c r="H69" i="14"/>
  <c r="I69" i="14"/>
  <c r="H70" i="14"/>
  <c r="I70" i="14"/>
  <c r="I71" i="14"/>
  <c r="G71" i="14"/>
  <c r="J70" i="14"/>
  <c r="J69" i="14"/>
  <c r="J64" i="14"/>
  <c r="J65" i="14"/>
  <c r="J66" i="14"/>
  <c r="J67" i="14"/>
  <c r="J68" i="14"/>
  <c r="L68" i="14"/>
  <c r="L67" i="14"/>
  <c r="L66" i="14"/>
  <c r="L65" i="14"/>
  <c r="L64" i="14"/>
  <c r="G54" i="14"/>
  <c r="G55" i="14"/>
  <c r="G56" i="14"/>
  <c r="G57" i="14"/>
  <c r="G58" i="14"/>
  <c r="G59" i="14"/>
  <c r="G60" i="14"/>
  <c r="G62" i="14"/>
  <c r="H54" i="14"/>
  <c r="I54" i="14"/>
  <c r="H55" i="14"/>
  <c r="I55" i="14"/>
  <c r="H56" i="14"/>
  <c r="I56" i="14"/>
  <c r="H57" i="14"/>
  <c r="I57" i="14"/>
  <c r="H58" i="14"/>
  <c r="I58" i="14"/>
  <c r="H59" i="14"/>
  <c r="I59" i="14"/>
  <c r="H60" i="14"/>
  <c r="I60" i="14"/>
  <c r="I61" i="14"/>
  <c r="G61" i="14"/>
  <c r="J60" i="14"/>
  <c r="J59" i="14"/>
  <c r="J54" i="14"/>
  <c r="J55" i="14"/>
  <c r="J56" i="14"/>
  <c r="J57" i="14"/>
  <c r="J58" i="14"/>
  <c r="L58" i="14"/>
  <c r="L57" i="14"/>
  <c r="L56" i="14"/>
  <c r="L55" i="14"/>
  <c r="L54" i="14"/>
  <c r="G43" i="14"/>
  <c r="G44" i="14"/>
  <c r="G45" i="14"/>
  <c r="G46" i="14"/>
  <c r="G47" i="14"/>
  <c r="G48" i="14"/>
  <c r="G49" i="14"/>
  <c r="G51" i="14"/>
  <c r="H43" i="14"/>
  <c r="I43" i="14"/>
  <c r="H44" i="14"/>
  <c r="I44" i="14"/>
  <c r="H45" i="14"/>
  <c r="I45" i="14"/>
  <c r="H46" i="14"/>
  <c r="I46" i="14"/>
  <c r="H47" i="14"/>
  <c r="I47" i="14"/>
  <c r="H48" i="14"/>
  <c r="I48" i="14"/>
  <c r="H49" i="14"/>
  <c r="I49" i="14"/>
  <c r="I50" i="14"/>
  <c r="G50" i="14"/>
  <c r="J49" i="14"/>
  <c r="J48" i="14"/>
  <c r="J43" i="14"/>
  <c r="J44" i="14"/>
  <c r="J45" i="14"/>
  <c r="J46" i="14"/>
  <c r="J47" i="14"/>
  <c r="L47" i="14"/>
  <c r="L46" i="14"/>
  <c r="L45" i="14"/>
  <c r="L44" i="14"/>
  <c r="L43" i="14"/>
  <c r="G33" i="14"/>
  <c r="G34" i="14"/>
  <c r="G35" i="14"/>
  <c r="G36" i="14"/>
  <c r="G37" i="14"/>
  <c r="G38" i="14"/>
  <c r="G39" i="14"/>
  <c r="G41" i="14"/>
  <c r="H33" i="14"/>
  <c r="I33" i="14"/>
  <c r="H34" i="14"/>
  <c r="I34" i="14"/>
  <c r="H35" i="14"/>
  <c r="I35" i="14"/>
  <c r="H36" i="14"/>
  <c r="I36" i="14"/>
  <c r="H37" i="14"/>
  <c r="I37" i="14"/>
  <c r="H38" i="14"/>
  <c r="I38" i="14"/>
  <c r="H39" i="14"/>
  <c r="I39" i="14"/>
  <c r="I40" i="14"/>
  <c r="G40" i="14"/>
  <c r="J39" i="14"/>
  <c r="J38" i="14"/>
  <c r="J33" i="14"/>
  <c r="J34" i="14"/>
  <c r="J35" i="14"/>
  <c r="J36" i="14"/>
  <c r="J37" i="14"/>
  <c r="L37" i="14"/>
  <c r="L36" i="14"/>
  <c r="L35" i="14"/>
  <c r="L34" i="14"/>
  <c r="L33" i="14"/>
  <c r="G23" i="14"/>
  <c r="G24" i="14"/>
  <c r="G25" i="14"/>
  <c r="G26" i="14"/>
  <c r="G27" i="14"/>
  <c r="G28" i="14"/>
  <c r="G29" i="14"/>
  <c r="G31" i="14"/>
  <c r="H23" i="14"/>
  <c r="I23" i="14"/>
  <c r="H24" i="14"/>
  <c r="I24" i="14"/>
  <c r="H25" i="14"/>
  <c r="I25" i="14"/>
  <c r="H26" i="14"/>
  <c r="I26" i="14"/>
  <c r="H27" i="14"/>
  <c r="I27" i="14"/>
  <c r="H28" i="14"/>
  <c r="I28" i="14"/>
  <c r="H29" i="14"/>
  <c r="I29" i="14"/>
  <c r="I30" i="14"/>
  <c r="G30" i="14"/>
  <c r="J29" i="14"/>
  <c r="J28" i="14"/>
  <c r="J23" i="14"/>
  <c r="J24" i="14"/>
  <c r="J25" i="14"/>
  <c r="J26" i="14"/>
  <c r="J27" i="14"/>
  <c r="L27" i="14"/>
  <c r="L26" i="14"/>
  <c r="L25" i="14"/>
  <c r="L24" i="14"/>
  <c r="L23" i="14"/>
  <c r="G13" i="14"/>
  <c r="G14" i="14"/>
  <c r="G15" i="14"/>
  <c r="G16" i="14"/>
  <c r="G17" i="14"/>
  <c r="G18" i="14"/>
  <c r="G19" i="14"/>
  <c r="G21" i="14"/>
  <c r="H13" i="14"/>
  <c r="I13" i="14"/>
  <c r="H14" i="14"/>
  <c r="I14" i="14"/>
  <c r="H15" i="14"/>
  <c r="I15" i="14"/>
  <c r="H16" i="14"/>
  <c r="I16" i="14"/>
  <c r="H17" i="14"/>
  <c r="I17" i="14"/>
  <c r="H18" i="14"/>
  <c r="I18" i="14"/>
  <c r="H19" i="14"/>
  <c r="I19" i="14"/>
  <c r="I20" i="14"/>
  <c r="G20" i="14"/>
  <c r="J19" i="14"/>
  <c r="J18" i="14"/>
  <c r="J13" i="14"/>
  <c r="J14" i="14"/>
  <c r="J15" i="14"/>
  <c r="J16" i="14"/>
  <c r="J17" i="14"/>
  <c r="L17" i="14"/>
  <c r="L16" i="14"/>
  <c r="L15" i="14"/>
  <c r="L14" i="14"/>
  <c r="L13" i="14"/>
  <c r="G3" i="14"/>
  <c r="G4" i="14"/>
  <c r="G5" i="14"/>
  <c r="G6" i="14"/>
  <c r="G7" i="14"/>
  <c r="G8" i="14"/>
  <c r="G9" i="14"/>
  <c r="G11" i="14"/>
  <c r="H3" i="14"/>
  <c r="I3" i="14"/>
  <c r="H4" i="14"/>
  <c r="I4" i="14"/>
  <c r="H5" i="14"/>
  <c r="I5" i="14"/>
  <c r="H6" i="14"/>
  <c r="I6" i="14"/>
  <c r="H7" i="14"/>
  <c r="I7" i="14"/>
  <c r="H8" i="14"/>
  <c r="I8" i="14"/>
  <c r="H9" i="14"/>
  <c r="I9" i="14"/>
  <c r="I10" i="14"/>
  <c r="G10" i="14"/>
  <c r="J9" i="14"/>
  <c r="J8" i="14"/>
  <c r="V7" i="14"/>
  <c r="U7" i="14"/>
  <c r="T7" i="14"/>
  <c r="S7" i="14"/>
  <c r="R7" i="14"/>
  <c r="Q7" i="14"/>
  <c r="P7" i="14"/>
  <c r="J3" i="14"/>
  <c r="J4" i="14"/>
  <c r="J5" i="14"/>
  <c r="J6" i="14"/>
  <c r="J7" i="14"/>
  <c r="L4" i="14"/>
  <c r="L3" i="14"/>
  <c r="O7" i="14"/>
  <c r="L7" i="14"/>
  <c r="V6" i="14"/>
  <c r="U6" i="14"/>
  <c r="T6" i="14"/>
  <c r="S6" i="14"/>
  <c r="R6" i="14"/>
  <c r="Q6" i="14"/>
  <c r="P6" i="14"/>
  <c r="L6" i="14"/>
  <c r="O6" i="14"/>
  <c r="V5" i="14"/>
  <c r="U5" i="14"/>
  <c r="T5" i="14"/>
  <c r="S5" i="14"/>
  <c r="R5" i="14"/>
  <c r="Q5" i="14"/>
  <c r="P5" i="14"/>
  <c r="L5" i="14"/>
  <c r="O5" i="14"/>
  <c r="V4" i="14"/>
  <c r="U4" i="14"/>
  <c r="T4" i="14"/>
  <c r="S4" i="14"/>
  <c r="R4" i="14"/>
  <c r="Q4" i="14"/>
  <c r="P4" i="14"/>
  <c r="O4" i="14"/>
  <c r="V3" i="14"/>
  <c r="U3" i="14"/>
  <c r="T3" i="14"/>
  <c r="S3" i="14"/>
  <c r="R3" i="14"/>
  <c r="Q3" i="14"/>
  <c r="P3" i="14"/>
  <c r="O3" i="14"/>
  <c r="G64" i="13"/>
  <c r="G65" i="13"/>
  <c r="G66" i="13"/>
  <c r="G67" i="13"/>
  <c r="G68" i="13"/>
  <c r="G69" i="13"/>
  <c r="G70" i="13"/>
  <c r="G72" i="13"/>
  <c r="H64" i="13"/>
  <c r="I64" i="13"/>
  <c r="H65" i="13"/>
  <c r="I65" i="13"/>
  <c r="H66" i="13"/>
  <c r="I66" i="13"/>
  <c r="H67" i="13"/>
  <c r="I67" i="13"/>
  <c r="H68" i="13"/>
  <c r="I68" i="13"/>
  <c r="H69" i="13"/>
  <c r="I69" i="13"/>
  <c r="H70" i="13"/>
  <c r="I70" i="13"/>
  <c r="I71" i="13"/>
  <c r="G71" i="13"/>
  <c r="J70" i="13"/>
  <c r="J69" i="13"/>
  <c r="J64" i="13"/>
  <c r="J65" i="13"/>
  <c r="J66" i="13"/>
  <c r="J67" i="13"/>
  <c r="J68" i="13"/>
  <c r="L68" i="13"/>
  <c r="L67" i="13"/>
  <c r="L66" i="13"/>
  <c r="L65" i="13"/>
  <c r="L64" i="13"/>
  <c r="G54" i="13"/>
  <c r="G55" i="13"/>
  <c r="G56" i="13"/>
  <c r="G57" i="13"/>
  <c r="G58" i="13"/>
  <c r="G59" i="13"/>
  <c r="G60" i="13"/>
  <c r="G62" i="13"/>
  <c r="H54" i="13"/>
  <c r="I54" i="13"/>
  <c r="H55" i="13"/>
  <c r="I55" i="13"/>
  <c r="H56" i="13"/>
  <c r="I56" i="13"/>
  <c r="H57" i="13"/>
  <c r="I57" i="13"/>
  <c r="H58" i="13"/>
  <c r="I58" i="13"/>
  <c r="H59" i="13"/>
  <c r="I59" i="13"/>
  <c r="H60" i="13"/>
  <c r="I60" i="13"/>
  <c r="I61" i="13"/>
  <c r="G61" i="13"/>
  <c r="J60" i="13"/>
  <c r="J59" i="13"/>
  <c r="J54" i="13"/>
  <c r="J55" i="13"/>
  <c r="J56" i="13"/>
  <c r="J57" i="13"/>
  <c r="J58" i="13"/>
  <c r="L58" i="13"/>
  <c r="L57" i="13"/>
  <c r="L56" i="13"/>
  <c r="L55" i="13"/>
  <c r="L54" i="13"/>
  <c r="G43" i="13"/>
  <c r="G44" i="13"/>
  <c r="G45" i="13"/>
  <c r="G46" i="13"/>
  <c r="G47" i="13"/>
  <c r="G48" i="13"/>
  <c r="G49" i="13"/>
  <c r="G51" i="13"/>
  <c r="H43" i="13"/>
  <c r="I43" i="13"/>
  <c r="H44" i="13"/>
  <c r="I44" i="13"/>
  <c r="H45" i="13"/>
  <c r="I45" i="13"/>
  <c r="H46" i="13"/>
  <c r="I46" i="13"/>
  <c r="H47" i="13"/>
  <c r="I47" i="13"/>
  <c r="H48" i="13"/>
  <c r="I48" i="13"/>
  <c r="H49" i="13"/>
  <c r="I49" i="13"/>
  <c r="I50" i="13"/>
  <c r="G50" i="13"/>
  <c r="J49" i="13"/>
  <c r="J48" i="13"/>
  <c r="J43" i="13"/>
  <c r="J44" i="13"/>
  <c r="J45" i="13"/>
  <c r="J46" i="13"/>
  <c r="J47" i="13"/>
  <c r="L47" i="13"/>
  <c r="L46" i="13"/>
  <c r="L45" i="13"/>
  <c r="L44" i="13"/>
  <c r="L43" i="13"/>
  <c r="G33" i="13"/>
  <c r="G34" i="13"/>
  <c r="G35" i="13"/>
  <c r="G36" i="13"/>
  <c r="G37" i="13"/>
  <c r="G38" i="13"/>
  <c r="G39" i="13"/>
  <c r="G41" i="13"/>
  <c r="H33" i="13"/>
  <c r="I33" i="13"/>
  <c r="H34" i="13"/>
  <c r="I34" i="13"/>
  <c r="H35" i="13"/>
  <c r="I35" i="13"/>
  <c r="H36" i="13"/>
  <c r="I36" i="13"/>
  <c r="H37" i="13"/>
  <c r="I37" i="13"/>
  <c r="H38" i="13"/>
  <c r="I38" i="13"/>
  <c r="H39" i="13"/>
  <c r="I39" i="13"/>
  <c r="I40" i="13"/>
  <c r="G40" i="13"/>
  <c r="J39" i="13"/>
  <c r="J38" i="13"/>
  <c r="J33" i="13"/>
  <c r="J34" i="13"/>
  <c r="J35" i="13"/>
  <c r="J36" i="13"/>
  <c r="J37" i="13"/>
  <c r="L37" i="13"/>
  <c r="L36" i="13"/>
  <c r="L35" i="13"/>
  <c r="L34" i="13"/>
  <c r="L33" i="13"/>
  <c r="G23" i="13"/>
  <c r="G24" i="13"/>
  <c r="G25" i="13"/>
  <c r="G26" i="13"/>
  <c r="G27" i="13"/>
  <c r="G28" i="13"/>
  <c r="G29" i="13"/>
  <c r="G31" i="13"/>
  <c r="H23" i="13"/>
  <c r="I23" i="13"/>
  <c r="H24" i="13"/>
  <c r="I24" i="13"/>
  <c r="H25" i="13"/>
  <c r="I25" i="13"/>
  <c r="H26" i="13"/>
  <c r="I26" i="13"/>
  <c r="H27" i="13"/>
  <c r="I27" i="13"/>
  <c r="H28" i="13"/>
  <c r="I28" i="13"/>
  <c r="H29" i="13"/>
  <c r="I29" i="13"/>
  <c r="I30" i="13"/>
  <c r="G30" i="13"/>
  <c r="J29" i="13"/>
  <c r="J28" i="13"/>
  <c r="J23" i="13"/>
  <c r="J24" i="13"/>
  <c r="J25" i="13"/>
  <c r="J26" i="13"/>
  <c r="J27" i="13"/>
  <c r="L27" i="13"/>
  <c r="L26" i="13"/>
  <c r="L25" i="13"/>
  <c r="L24" i="13"/>
  <c r="L23" i="13"/>
  <c r="G13" i="13"/>
  <c r="G14" i="13"/>
  <c r="G15" i="13"/>
  <c r="G16" i="13"/>
  <c r="G17" i="13"/>
  <c r="G18" i="13"/>
  <c r="G19" i="13"/>
  <c r="G21" i="13"/>
  <c r="H13" i="13"/>
  <c r="I13" i="13"/>
  <c r="H14" i="13"/>
  <c r="I14" i="13"/>
  <c r="H15" i="13"/>
  <c r="I15" i="13"/>
  <c r="H16" i="13"/>
  <c r="I16" i="13"/>
  <c r="H17" i="13"/>
  <c r="I17" i="13"/>
  <c r="H18" i="13"/>
  <c r="I18" i="13"/>
  <c r="H19" i="13"/>
  <c r="I19" i="13"/>
  <c r="I20" i="13"/>
  <c r="G20" i="13"/>
  <c r="J19" i="13"/>
  <c r="J18" i="13"/>
  <c r="J13" i="13"/>
  <c r="J14" i="13"/>
  <c r="J15" i="13"/>
  <c r="J16" i="13"/>
  <c r="J17" i="13"/>
  <c r="L17" i="13"/>
  <c r="L16" i="13"/>
  <c r="L15" i="13"/>
  <c r="L14" i="13"/>
  <c r="L13" i="13"/>
  <c r="G3" i="13"/>
  <c r="G4" i="13"/>
  <c r="G5" i="13"/>
  <c r="G6" i="13"/>
  <c r="G7" i="13"/>
  <c r="G8" i="13"/>
  <c r="G9" i="13"/>
  <c r="G11" i="13"/>
  <c r="H3" i="13"/>
  <c r="I3" i="13"/>
  <c r="H4" i="13"/>
  <c r="I4" i="13"/>
  <c r="H5" i="13"/>
  <c r="I5" i="13"/>
  <c r="H6" i="13"/>
  <c r="I6" i="13"/>
  <c r="H7" i="13"/>
  <c r="I7" i="13"/>
  <c r="H8" i="13"/>
  <c r="I8" i="13"/>
  <c r="H9" i="13"/>
  <c r="I9" i="13"/>
  <c r="I10" i="13"/>
  <c r="G10" i="13"/>
  <c r="J9" i="13"/>
  <c r="J8" i="13"/>
  <c r="V7" i="13"/>
  <c r="U7" i="13"/>
  <c r="T7" i="13"/>
  <c r="S7" i="13"/>
  <c r="R7" i="13"/>
  <c r="Q7" i="13"/>
  <c r="P7" i="13"/>
  <c r="J3" i="13"/>
  <c r="J4" i="13"/>
  <c r="J5" i="13"/>
  <c r="J6" i="13"/>
  <c r="J7" i="13"/>
  <c r="L4" i="13"/>
  <c r="L3" i="13"/>
  <c r="O7" i="13"/>
  <c r="L7" i="13"/>
  <c r="V6" i="13"/>
  <c r="U6" i="13"/>
  <c r="T6" i="13"/>
  <c r="S6" i="13"/>
  <c r="R6" i="13"/>
  <c r="Q6" i="13"/>
  <c r="P6" i="13"/>
  <c r="L6" i="13"/>
  <c r="O6" i="13"/>
  <c r="V5" i="13"/>
  <c r="U5" i="13"/>
  <c r="T5" i="13"/>
  <c r="S5" i="13"/>
  <c r="R5" i="13"/>
  <c r="Q5" i="13"/>
  <c r="P5" i="13"/>
  <c r="L5" i="13"/>
  <c r="O5" i="13"/>
  <c r="V4" i="13"/>
  <c r="U4" i="13"/>
  <c r="T4" i="13"/>
  <c r="S4" i="13"/>
  <c r="R4" i="13"/>
  <c r="Q4" i="13"/>
  <c r="P4" i="13"/>
  <c r="O4" i="13"/>
  <c r="V3" i="13"/>
  <c r="U3" i="13"/>
  <c r="T3" i="13"/>
  <c r="S3" i="13"/>
  <c r="R3" i="13"/>
  <c r="Q3" i="13"/>
  <c r="P3" i="13"/>
  <c r="O3" i="13"/>
  <c r="G64" i="12"/>
  <c r="G65" i="12"/>
  <c r="G66" i="12"/>
  <c r="G67" i="12"/>
  <c r="G68" i="12"/>
  <c r="G69" i="12"/>
  <c r="G70" i="12"/>
  <c r="G72" i="12"/>
  <c r="H64" i="12"/>
  <c r="I64" i="12"/>
  <c r="H65" i="12"/>
  <c r="I65" i="12"/>
  <c r="H66" i="12"/>
  <c r="I66" i="12"/>
  <c r="H67" i="12"/>
  <c r="I67" i="12"/>
  <c r="H68" i="12"/>
  <c r="I68" i="12"/>
  <c r="H69" i="12"/>
  <c r="I69" i="12"/>
  <c r="H70" i="12"/>
  <c r="I70" i="12"/>
  <c r="I71" i="12"/>
  <c r="G71" i="12"/>
  <c r="J70" i="12"/>
  <c r="J69" i="12"/>
  <c r="J64" i="12"/>
  <c r="J65" i="12"/>
  <c r="J66" i="12"/>
  <c r="J67" i="12"/>
  <c r="J68" i="12"/>
  <c r="L68" i="12"/>
  <c r="L67" i="12"/>
  <c r="L66" i="12"/>
  <c r="L65" i="12"/>
  <c r="L64" i="12"/>
  <c r="G54" i="12"/>
  <c r="G55" i="12"/>
  <c r="G56" i="12"/>
  <c r="G57" i="12"/>
  <c r="G58" i="12"/>
  <c r="G59" i="12"/>
  <c r="G60" i="12"/>
  <c r="G62" i="12"/>
  <c r="H54" i="12"/>
  <c r="I54" i="12"/>
  <c r="H55" i="12"/>
  <c r="I55" i="12"/>
  <c r="H56" i="12"/>
  <c r="I56" i="12"/>
  <c r="I57" i="12"/>
  <c r="H58" i="12"/>
  <c r="I58" i="12"/>
  <c r="H59" i="12"/>
  <c r="I59" i="12"/>
  <c r="H60" i="12"/>
  <c r="I60" i="12"/>
  <c r="I61" i="12"/>
  <c r="G61" i="12"/>
  <c r="J60" i="12"/>
  <c r="J59" i="12"/>
  <c r="J54" i="12"/>
  <c r="J55" i="12"/>
  <c r="J56" i="12"/>
  <c r="J57" i="12"/>
  <c r="J58" i="12"/>
  <c r="L58" i="12"/>
  <c r="L57" i="12"/>
  <c r="L56" i="12"/>
  <c r="L55" i="12"/>
  <c r="L54" i="12"/>
  <c r="G43" i="12"/>
  <c r="G44" i="12"/>
  <c r="G45" i="12"/>
  <c r="G46" i="12"/>
  <c r="G47" i="12"/>
  <c r="G48" i="12"/>
  <c r="G49" i="12"/>
  <c r="G51" i="12"/>
  <c r="H43" i="12"/>
  <c r="I43" i="12"/>
  <c r="H44" i="12"/>
  <c r="I44" i="12"/>
  <c r="H45" i="12"/>
  <c r="I45" i="12"/>
  <c r="H46" i="12"/>
  <c r="I46" i="12"/>
  <c r="H47" i="12"/>
  <c r="I47" i="12"/>
  <c r="H48" i="12"/>
  <c r="I48" i="12"/>
  <c r="H49" i="12"/>
  <c r="I49" i="12"/>
  <c r="I50" i="12"/>
  <c r="G50" i="12"/>
  <c r="J49" i="12"/>
  <c r="J48" i="12"/>
  <c r="J43" i="12"/>
  <c r="J44" i="12"/>
  <c r="J45" i="12"/>
  <c r="J46" i="12"/>
  <c r="J47" i="12"/>
  <c r="L47" i="12"/>
  <c r="L46" i="12"/>
  <c r="L45" i="12"/>
  <c r="L44" i="12"/>
  <c r="L43" i="12"/>
  <c r="G33" i="12"/>
  <c r="G34" i="12"/>
  <c r="G35" i="12"/>
  <c r="G36" i="12"/>
  <c r="G37" i="12"/>
  <c r="G38" i="12"/>
  <c r="G39" i="12"/>
  <c r="G41" i="12"/>
  <c r="H33" i="12"/>
  <c r="I33" i="12"/>
  <c r="H34" i="12"/>
  <c r="I34" i="12"/>
  <c r="H35" i="12"/>
  <c r="I35" i="12"/>
  <c r="H36" i="12"/>
  <c r="I36" i="12"/>
  <c r="H37" i="12"/>
  <c r="I37" i="12"/>
  <c r="H38" i="12"/>
  <c r="I38" i="12"/>
  <c r="H39" i="12"/>
  <c r="I39" i="12"/>
  <c r="I40" i="12"/>
  <c r="G40" i="12"/>
  <c r="J39" i="12"/>
  <c r="J38" i="12"/>
  <c r="J33" i="12"/>
  <c r="J34" i="12"/>
  <c r="J35" i="12"/>
  <c r="J36" i="12"/>
  <c r="J37" i="12"/>
  <c r="L37" i="12"/>
  <c r="L36" i="12"/>
  <c r="L35" i="12"/>
  <c r="L34" i="12"/>
  <c r="L33" i="12"/>
  <c r="G23" i="12"/>
  <c r="G24" i="12"/>
  <c r="G25" i="12"/>
  <c r="G26" i="12"/>
  <c r="G27" i="12"/>
  <c r="G28" i="12"/>
  <c r="G29" i="12"/>
  <c r="G31" i="12"/>
  <c r="H23" i="12"/>
  <c r="I23" i="12"/>
  <c r="H24" i="12"/>
  <c r="I24" i="12"/>
  <c r="H25" i="12"/>
  <c r="I25" i="12"/>
  <c r="H26" i="12"/>
  <c r="I26" i="12"/>
  <c r="H27" i="12"/>
  <c r="I27" i="12"/>
  <c r="H28" i="12"/>
  <c r="I28" i="12"/>
  <c r="H29" i="12"/>
  <c r="I29" i="12"/>
  <c r="I30" i="12"/>
  <c r="G30" i="12"/>
  <c r="J29" i="12"/>
  <c r="J28" i="12"/>
  <c r="J23" i="12"/>
  <c r="J24" i="12"/>
  <c r="J25" i="12"/>
  <c r="J26" i="12"/>
  <c r="J27" i="12"/>
  <c r="L27" i="12"/>
  <c r="L26" i="12"/>
  <c r="L25" i="12"/>
  <c r="L24" i="12"/>
  <c r="L23" i="12"/>
  <c r="G13" i="12"/>
  <c r="G14" i="12"/>
  <c r="G15" i="12"/>
  <c r="G16" i="12"/>
  <c r="G17" i="12"/>
  <c r="G18" i="12"/>
  <c r="G19" i="12"/>
  <c r="G21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I20" i="12"/>
  <c r="G20" i="12"/>
  <c r="J19" i="12"/>
  <c r="J18" i="12"/>
  <c r="J13" i="12"/>
  <c r="J14" i="12"/>
  <c r="J15" i="12"/>
  <c r="J16" i="12"/>
  <c r="J17" i="12"/>
  <c r="L17" i="12"/>
  <c r="L16" i="12"/>
  <c r="L15" i="12"/>
  <c r="L14" i="12"/>
  <c r="L13" i="12"/>
  <c r="G3" i="12"/>
  <c r="G4" i="12"/>
  <c r="G5" i="12"/>
  <c r="G6" i="12"/>
  <c r="G7" i="12"/>
  <c r="G8" i="12"/>
  <c r="G9" i="12"/>
  <c r="G11" i="12"/>
  <c r="H3" i="12"/>
  <c r="I3" i="12"/>
  <c r="H4" i="12"/>
  <c r="I4" i="12"/>
  <c r="H5" i="12"/>
  <c r="I5" i="12"/>
  <c r="H6" i="12"/>
  <c r="I6" i="12"/>
  <c r="H7" i="12"/>
  <c r="I7" i="12"/>
  <c r="H8" i="12"/>
  <c r="I8" i="12"/>
  <c r="H9" i="12"/>
  <c r="I9" i="12"/>
  <c r="I10" i="12"/>
  <c r="G10" i="12"/>
  <c r="J9" i="12"/>
  <c r="J8" i="12"/>
  <c r="V7" i="12"/>
  <c r="U7" i="12"/>
  <c r="T7" i="12"/>
  <c r="S7" i="12"/>
  <c r="R7" i="12"/>
  <c r="Q7" i="12"/>
  <c r="P7" i="12"/>
  <c r="J3" i="12"/>
  <c r="J4" i="12"/>
  <c r="J5" i="12"/>
  <c r="J6" i="12"/>
  <c r="J7" i="12"/>
  <c r="L4" i="12"/>
  <c r="L3" i="12"/>
  <c r="O7" i="12"/>
  <c r="L7" i="12"/>
  <c r="V6" i="12"/>
  <c r="U6" i="12"/>
  <c r="T6" i="12"/>
  <c r="S6" i="12"/>
  <c r="R6" i="12"/>
  <c r="Q6" i="12"/>
  <c r="P6" i="12"/>
  <c r="L6" i="12"/>
  <c r="O6" i="12"/>
  <c r="V5" i="12"/>
  <c r="U5" i="12"/>
  <c r="T5" i="12"/>
  <c r="S5" i="12"/>
  <c r="R5" i="12"/>
  <c r="Q5" i="12"/>
  <c r="P5" i="12"/>
  <c r="L5" i="12"/>
  <c r="O5" i="12"/>
  <c r="V4" i="12"/>
  <c r="U4" i="12"/>
  <c r="T4" i="12"/>
  <c r="S4" i="12"/>
  <c r="R4" i="12"/>
  <c r="Q4" i="12"/>
  <c r="P4" i="12"/>
  <c r="O4" i="12"/>
  <c r="V3" i="12"/>
  <c r="U3" i="12"/>
  <c r="T3" i="12"/>
  <c r="S3" i="12"/>
  <c r="R3" i="12"/>
  <c r="Q3" i="12"/>
  <c r="P3" i="12"/>
  <c r="O3" i="12"/>
  <c r="G64" i="11"/>
  <c r="G65" i="11"/>
  <c r="G66" i="11"/>
  <c r="G67" i="11"/>
  <c r="G68" i="11"/>
  <c r="G69" i="11"/>
  <c r="G70" i="11"/>
  <c r="G72" i="11"/>
  <c r="H64" i="11"/>
  <c r="I64" i="11"/>
  <c r="H65" i="11"/>
  <c r="I65" i="11"/>
  <c r="H66" i="11"/>
  <c r="I66" i="11"/>
  <c r="H67" i="11"/>
  <c r="I67" i="11"/>
  <c r="H68" i="11"/>
  <c r="I68" i="11"/>
  <c r="H69" i="11"/>
  <c r="I69" i="11"/>
  <c r="H70" i="11"/>
  <c r="I70" i="11"/>
  <c r="I71" i="11"/>
  <c r="G71" i="11"/>
  <c r="J70" i="11"/>
  <c r="J69" i="11"/>
  <c r="J64" i="11"/>
  <c r="J65" i="11"/>
  <c r="J66" i="11"/>
  <c r="J67" i="11"/>
  <c r="J68" i="11"/>
  <c r="L68" i="11"/>
  <c r="L67" i="11"/>
  <c r="L66" i="11"/>
  <c r="L65" i="11"/>
  <c r="L64" i="11"/>
  <c r="G54" i="11"/>
  <c r="G55" i="11"/>
  <c r="G56" i="11"/>
  <c r="G57" i="11"/>
  <c r="G58" i="11"/>
  <c r="G59" i="11"/>
  <c r="G60" i="11"/>
  <c r="G62" i="11"/>
  <c r="H54" i="11"/>
  <c r="I54" i="11"/>
  <c r="H55" i="11"/>
  <c r="I55" i="11"/>
  <c r="H56" i="11"/>
  <c r="I56" i="11"/>
  <c r="H57" i="11"/>
  <c r="I57" i="11"/>
  <c r="H58" i="11"/>
  <c r="I58" i="11"/>
  <c r="H59" i="11"/>
  <c r="I59" i="11"/>
  <c r="H60" i="11"/>
  <c r="I60" i="11"/>
  <c r="I61" i="11"/>
  <c r="G61" i="11"/>
  <c r="J60" i="11"/>
  <c r="J59" i="11"/>
  <c r="J54" i="11"/>
  <c r="J55" i="11"/>
  <c r="J56" i="11"/>
  <c r="J57" i="11"/>
  <c r="J58" i="11"/>
  <c r="L58" i="11"/>
  <c r="L57" i="11"/>
  <c r="L56" i="11"/>
  <c r="L55" i="11"/>
  <c r="L54" i="11"/>
  <c r="G43" i="11"/>
  <c r="G44" i="11"/>
  <c r="G45" i="11"/>
  <c r="G46" i="11"/>
  <c r="G47" i="11"/>
  <c r="G48" i="11"/>
  <c r="G49" i="11"/>
  <c r="G51" i="11"/>
  <c r="H43" i="11"/>
  <c r="I43" i="11"/>
  <c r="H44" i="11"/>
  <c r="I44" i="11"/>
  <c r="H45" i="11"/>
  <c r="I45" i="11"/>
  <c r="H46" i="11"/>
  <c r="I46" i="11"/>
  <c r="H47" i="11"/>
  <c r="I47" i="11"/>
  <c r="H48" i="11"/>
  <c r="I48" i="11"/>
  <c r="H49" i="11"/>
  <c r="I49" i="11"/>
  <c r="I50" i="11"/>
  <c r="G50" i="11"/>
  <c r="J49" i="11"/>
  <c r="J48" i="11"/>
  <c r="J43" i="11"/>
  <c r="J44" i="11"/>
  <c r="J45" i="11"/>
  <c r="J46" i="11"/>
  <c r="J47" i="11"/>
  <c r="L47" i="11"/>
  <c r="L46" i="11"/>
  <c r="L45" i="11"/>
  <c r="L44" i="11"/>
  <c r="L43" i="11"/>
  <c r="G33" i="11"/>
  <c r="G34" i="11"/>
  <c r="G35" i="11"/>
  <c r="G36" i="11"/>
  <c r="G37" i="11"/>
  <c r="G38" i="11"/>
  <c r="G39" i="11"/>
  <c r="G41" i="11"/>
  <c r="H33" i="11"/>
  <c r="I33" i="11"/>
  <c r="H34" i="11"/>
  <c r="I34" i="11"/>
  <c r="H35" i="11"/>
  <c r="I35" i="11"/>
  <c r="H36" i="11"/>
  <c r="I36" i="11"/>
  <c r="H37" i="11"/>
  <c r="I37" i="11"/>
  <c r="H38" i="11"/>
  <c r="I38" i="11"/>
  <c r="H39" i="11"/>
  <c r="I39" i="11"/>
  <c r="I40" i="11"/>
  <c r="G40" i="11"/>
  <c r="J39" i="11"/>
  <c r="J38" i="11"/>
  <c r="J33" i="11"/>
  <c r="J34" i="11"/>
  <c r="J35" i="11"/>
  <c r="J36" i="11"/>
  <c r="J37" i="11"/>
  <c r="L37" i="11"/>
  <c r="L36" i="11"/>
  <c r="L35" i="11"/>
  <c r="L34" i="11"/>
  <c r="L33" i="11"/>
  <c r="G23" i="11"/>
  <c r="G24" i="11"/>
  <c r="G25" i="11"/>
  <c r="G26" i="11"/>
  <c r="G27" i="11"/>
  <c r="G28" i="11"/>
  <c r="G29" i="11"/>
  <c r="G31" i="11"/>
  <c r="H23" i="11"/>
  <c r="I23" i="11"/>
  <c r="H24" i="11"/>
  <c r="I24" i="11"/>
  <c r="H25" i="11"/>
  <c r="I25" i="11"/>
  <c r="H26" i="11"/>
  <c r="I26" i="11"/>
  <c r="H27" i="11"/>
  <c r="I27" i="11"/>
  <c r="H28" i="11"/>
  <c r="I28" i="11"/>
  <c r="H29" i="11"/>
  <c r="I29" i="11"/>
  <c r="I30" i="11"/>
  <c r="G30" i="11"/>
  <c r="J29" i="11"/>
  <c r="J28" i="11"/>
  <c r="J23" i="11"/>
  <c r="J24" i="11"/>
  <c r="J25" i="11"/>
  <c r="J26" i="11"/>
  <c r="J27" i="11"/>
  <c r="L27" i="11"/>
  <c r="L26" i="11"/>
  <c r="L25" i="11"/>
  <c r="L24" i="11"/>
  <c r="L23" i="11"/>
  <c r="G13" i="11"/>
  <c r="G14" i="11"/>
  <c r="G15" i="11"/>
  <c r="G16" i="11"/>
  <c r="G17" i="11"/>
  <c r="G18" i="11"/>
  <c r="G19" i="11"/>
  <c r="G21" i="11"/>
  <c r="H13" i="11"/>
  <c r="I13" i="11"/>
  <c r="H14" i="11"/>
  <c r="I14" i="11"/>
  <c r="H15" i="11"/>
  <c r="I15" i="11"/>
  <c r="H16" i="11"/>
  <c r="I16" i="11"/>
  <c r="H17" i="11"/>
  <c r="I17" i="11"/>
  <c r="H18" i="11"/>
  <c r="I18" i="11"/>
  <c r="H19" i="11"/>
  <c r="I19" i="11"/>
  <c r="I20" i="11"/>
  <c r="G20" i="11"/>
  <c r="J19" i="11"/>
  <c r="J18" i="11"/>
  <c r="J13" i="11"/>
  <c r="J14" i="11"/>
  <c r="J15" i="11"/>
  <c r="J16" i="11"/>
  <c r="J17" i="11"/>
  <c r="L17" i="11"/>
  <c r="L16" i="11"/>
  <c r="L15" i="11"/>
  <c r="L14" i="11"/>
  <c r="L13" i="11"/>
  <c r="G3" i="11"/>
  <c r="G4" i="11"/>
  <c r="G5" i="11"/>
  <c r="G6" i="11"/>
  <c r="G7" i="11"/>
  <c r="G8" i="11"/>
  <c r="G9" i="11"/>
  <c r="G11" i="11"/>
  <c r="H3" i="11"/>
  <c r="I3" i="11"/>
  <c r="H4" i="11"/>
  <c r="I4" i="11"/>
  <c r="H5" i="11"/>
  <c r="I5" i="11"/>
  <c r="H6" i="11"/>
  <c r="I6" i="11"/>
  <c r="H7" i="11"/>
  <c r="I7" i="11"/>
  <c r="H8" i="11"/>
  <c r="I8" i="11"/>
  <c r="H9" i="11"/>
  <c r="I9" i="11"/>
  <c r="I10" i="11"/>
  <c r="G10" i="11"/>
  <c r="J9" i="11"/>
  <c r="J8" i="11"/>
  <c r="V7" i="11"/>
  <c r="U7" i="11"/>
  <c r="T7" i="11"/>
  <c r="S7" i="11"/>
  <c r="R7" i="11"/>
  <c r="Q7" i="11"/>
  <c r="P7" i="11"/>
  <c r="J3" i="11"/>
  <c r="J4" i="11"/>
  <c r="J5" i="11"/>
  <c r="J6" i="11"/>
  <c r="J7" i="11"/>
  <c r="L4" i="11"/>
  <c r="L3" i="11"/>
  <c r="O7" i="11"/>
  <c r="L7" i="11"/>
  <c r="V6" i="11"/>
  <c r="U6" i="11"/>
  <c r="T6" i="11"/>
  <c r="S6" i="11"/>
  <c r="R6" i="11"/>
  <c r="Q6" i="11"/>
  <c r="P6" i="11"/>
  <c r="L6" i="11"/>
  <c r="O6" i="11"/>
  <c r="V5" i="11"/>
  <c r="U5" i="11"/>
  <c r="T5" i="11"/>
  <c r="S5" i="11"/>
  <c r="R5" i="11"/>
  <c r="Q5" i="11"/>
  <c r="P5" i="11"/>
  <c r="L5" i="11"/>
  <c r="O5" i="11"/>
  <c r="V4" i="11"/>
  <c r="U4" i="11"/>
  <c r="T4" i="11"/>
  <c r="S4" i="11"/>
  <c r="R4" i="11"/>
  <c r="Q4" i="11"/>
  <c r="P4" i="11"/>
  <c r="O4" i="11"/>
  <c r="V3" i="11"/>
  <c r="U3" i="11"/>
  <c r="T3" i="11"/>
  <c r="S3" i="11"/>
  <c r="R3" i="11"/>
  <c r="Q3" i="11"/>
  <c r="P3" i="11"/>
  <c r="O3" i="11"/>
  <c r="V7" i="8"/>
  <c r="V6" i="8"/>
  <c r="U7" i="8"/>
  <c r="U6" i="8"/>
  <c r="T7" i="8"/>
  <c r="T6" i="8"/>
  <c r="S7" i="8"/>
  <c r="S6" i="8"/>
  <c r="R7" i="8"/>
  <c r="R6" i="8"/>
  <c r="Q7" i="8"/>
  <c r="P7" i="8"/>
  <c r="Q6" i="8"/>
  <c r="P6" i="8"/>
  <c r="V5" i="8"/>
  <c r="U5" i="8"/>
  <c r="T5" i="8"/>
  <c r="S5" i="8"/>
  <c r="R5" i="8"/>
  <c r="Q5" i="8"/>
  <c r="P5" i="8"/>
  <c r="V4" i="8"/>
  <c r="U4" i="8"/>
  <c r="T4" i="8"/>
  <c r="S4" i="8"/>
  <c r="R4" i="8"/>
  <c r="J23" i="8"/>
  <c r="J24" i="8"/>
  <c r="J25" i="8"/>
  <c r="J26" i="8"/>
  <c r="J27" i="8"/>
  <c r="J28" i="8"/>
  <c r="J29" i="8"/>
  <c r="L25" i="8"/>
  <c r="L24" i="8"/>
  <c r="Q4" i="8"/>
  <c r="J13" i="8"/>
  <c r="J14" i="8"/>
  <c r="J15" i="8"/>
  <c r="J16" i="8"/>
  <c r="J17" i="8"/>
  <c r="J18" i="8"/>
  <c r="J19" i="8"/>
  <c r="L15" i="8"/>
  <c r="L14" i="8"/>
  <c r="P4" i="8"/>
  <c r="V3" i="8"/>
  <c r="K7" i="10"/>
  <c r="K6" i="10"/>
  <c r="K5" i="10"/>
  <c r="K3" i="10"/>
  <c r="J64" i="8"/>
  <c r="J65" i="8"/>
  <c r="J66" i="8"/>
  <c r="J67" i="8"/>
  <c r="J68" i="8"/>
  <c r="J69" i="8"/>
  <c r="J70" i="8"/>
  <c r="L65" i="8"/>
  <c r="U3" i="8"/>
  <c r="J54" i="8"/>
  <c r="J55" i="8"/>
  <c r="J56" i="8"/>
  <c r="J57" i="8"/>
  <c r="J58" i="8"/>
  <c r="J59" i="8"/>
  <c r="J60" i="8"/>
  <c r="L55" i="8"/>
  <c r="T3" i="8"/>
  <c r="J43" i="8"/>
  <c r="J44" i="8"/>
  <c r="J45" i="8"/>
  <c r="J46" i="8"/>
  <c r="J47" i="8"/>
  <c r="J48" i="8"/>
  <c r="J49" i="8"/>
  <c r="L44" i="8"/>
  <c r="S3" i="8"/>
  <c r="J33" i="8"/>
  <c r="J34" i="8"/>
  <c r="J35" i="8"/>
  <c r="J36" i="8"/>
  <c r="J37" i="8"/>
  <c r="J38" i="8"/>
  <c r="J39" i="8"/>
  <c r="L34" i="8"/>
  <c r="R3" i="8"/>
  <c r="Q3" i="8"/>
  <c r="P3" i="8"/>
  <c r="L68" i="8"/>
  <c r="L67" i="8"/>
  <c r="L66" i="8"/>
  <c r="L64" i="8"/>
  <c r="L58" i="8"/>
  <c r="L57" i="8"/>
  <c r="L56" i="8"/>
  <c r="L54" i="8"/>
  <c r="L47" i="8"/>
  <c r="L46" i="8"/>
  <c r="L45" i="8"/>
  <c r="L43" i="8"/>
  <c r="L37" i="8"/>
  <c r="L36" i="8"/>
  <c r="L35" i="8"/>
  <c r="L33" i="8"/>
  <c r="L27" i="8"/>
  <c r="L26" i="8"/>
  <c r="L23" i="8"/>
  <c r="L17" i="8"/>
  <c r="L16" i="8"/>
  <c r="L13" i="8"/>
  <c r="E45" i="10"/>
  <c r="E46" i="10"/>
  <c r="E47" i="10"/>
  <c r="E48" i="10"/>
  <c r="E49" i="10"/>
  <c r="E50" i="10"/>
  <c r="E51" i="10"/>
  <c r="F45" i="10"/>
  <c r="G45" i="10"/>
  <c r="F46" i="10"/>
  <c r="G46" i="10"/>
  <c r="F47" i="10"/>
  <c r="G47" i="10"/>
  <c r="F48" i="10"/>
  <c r="G48" i="10"/>
  <c r="F49" i="10"/>
  <c r="G49" i="10"/>
  <c r="F50" i="10"/>
  <c r="G50" i="10"/>
  <c r="F51" i="10"/>
  <c r="G51" i="10"/>
  <c r="H51" i="10"/>
  <c r="H50" i="10"/>
  <c r="H49" i="10"/>
  <c r="H48" i="10"/>
  <c r="H47" i="10"/>
  <c r="H46" i="10"/>
  <c r="H45" i="10"/>
  <c r="E38" i="10"/>
  <c r="E39" i="10"/>
  <c r="E40" i="10"/>
  <c r="E41" i="10"/>
  <c r="E42" i="10"/>
  <c r="E43" i="10"/>
  <c r="E44" i="10"/>
  <c r="F38" i="10"/>
  <c r="G38" i="10"/>
  <c r="F39" i="10"/>
  <c r="G39" i="10"/>
  <c r="F40" i="10"/>
  <c r="G40" i="10"/>
  <c r="F41" i="10"/>
  <c r="G41" i="10"/>
  <c r="F42" i="10"/>
  <c r="G42" i="10"/>
  <c r="F43" i="10"/>
  <c r="G43" i="10"/>
  <c r="F44" i="10"/>
  <c r="G44" i="10"/>
  <c r="H44" i="10"/>
  <c r="H43" i="10"/>
  <c r="H42" i="10"/>
  <c r="H41" i="10"/>
  <c r="H40" i="10"/>
  <c r="H39" i="10"/>
  <c r="H38" i="10"/>
  <c r="E31" i="10"/>
  <c r="E32" i="10"/>
  <c r="E33" i="10"/>
  <c r="E34" i="10"/>
  <c r="E35" i="10"/>
  <c r="E36" i="10"/>
  <c r="E37" i="10"/>
  <c r="F31" i="10"/>
  <c r="G31" i="10"/>
  <c r="F32" i="10"/>
  <c r="G32" i="10"/>
  <c r="F33" i="10"/>
  <c r="G33" i="10"/>
  <c r="F34" i="10"/>
  <c r="G34" i="10"/>
  <c r="F35" i="10"/>
  <c r="G35" i="10"/>
  <c r="F36" i="10"/>
  <c r="G36" i="10"/>
  <c r="F37" i="10"/>
  <c r="G37" i="10"/>
  <c r="H37" i="10"/>
  <c r="H36" i="10"/>
  <c r="H35" i="10"/>
  <c r="H34" i="10"/>
  <c r="H33" i="10"/>
  <c r="H32" i="10"/>
  <c r="H31" i="10"/>
  <c r="E24" i="10"/>
  <c r="E25" i="10"/>
  <c r="E26" i="10"/>
  <c r="E27" i="10"/>
  <c r="E28" i="10"/>
  <c r="E29" i="10"/>
  <c r="E30" i="10"/>
  <c r="F24" i="10"/>
  <c r="G24" i="10"/>
  <c r="F25" i="10"/>
  <c r="G25" i="10"/>
  <c r="F26" i="10"/>
  <c r="G26" i="10"/>
  <c r="F27" i="10"/>
  <c r="G27" i="10"/>
  <c r="F28" i="10"/>
  <c r="G28" i="10"/>
  <c r="F29" i="10"/>
  <c r="G29" i="10"/>
  <c r="F30" i="10"/>
  <c r="G30" i="10"/>
  <c r="H30" i="10"/>
  <c r="H29" i="10"/>
  <c r="H28" i="10"/>
  <c r="H27" i="10"/>
  <c r="H26" i="10"/>
  <c r="H25" i="10"/>
  <c r="H24" i="10"/>
  <c r="E17" i="10"/>
  <c r="E18" i="10"/>
  <c r="E19" i="10"/>
  <c r="E20" i="10"/>
  <c r="E21" i="10"/>
  <c r="E22" i="10"/>
  <c r="E23" i="10"/>
  <c r="F17" i="10"/>
  <c r="G17" i="10"/>
  <c r="F18" i="10"/>
  <c r="G18" i="10"/>
  <c r="F19" i="10"/>
  <c r="G19" i="10"/>
  <c r="F20" i="10"/>
  <c r="G20" i="10"/>
  <c r="F21" i="10"/>
  <c r="G21" i="10"/>
  <c r="F22" i="10"/>
  <c r="G22" i="10"/>
  <c r="F23" i="10"/>
  <c r="G23" i="10"/>
  <c r="H23" i="10"/>
  <c r="H22" i="10"/>
  <c r="H21" i="10"/>
  <c r="H20" i="10"/>
  <c r="H19" i="10"/>
  <c r="H18" i="10"/>
  <c r="H17" i="10"/>
  <c r="E10" i="10"/>
  <c r="E11" i="10"/>
  <c r="E12" i="10"/>
  <c r="E13" i="10"/>
  <c r="E14" i="10"/>
  <c r="E15" i="10"/>
  <c r="E16" i="10"/>
  <c r="F10" i="10"/>
  <c r="G10" i="10"/>
  <c r="F11" i="10"/>
  <c r="G11" i="10"/>
  <c r="F12" i="10"/>
  <c r="G12" i="10"/>
  <c r="F13" i="10"/>
  <c r="G13" i="10"/>
  <c r="F14" i="10"/>
  <c r="G14" i="10"/>
  <c r="F15" i="10"/>
  <c r="G15" i="10"/>
  <c r="F16" i="10"/>
  <c r="G16" i="10"/>
  <c r="H16" i="10"/>
  <c r="H15" i="10"/>
  <c r="H14" i="10"/>
  <c r="H13" i="10"/>
  <c r="H12" i="10"/>
  <c r="H11" i="10"/>
  <c r="H10" i="10"/>
  <c r="E3" i="10"/>
  <c r="E4" i="10"/>
  <c r="E5" i="10"/>
  <c r="E6" i="10"/>
  <c r="E7" i="10"/>
  <c r="E8" i="10"/>
  <c r="E9" i="10"/>
  <c r="F3" i="10"/>
  <c r="G3" i="10"/>
  <c r="F4" i="10"/>
  <c r="G4" i="10"/>
  <c r="F5" i="10"/>
  <c r="G5" i="10"/>
  <c r="F6" i="10"/>
  <c r="G6" i="10"/>
  <c r="F7" i="10"/>
  <c r="G7" i="10"/>
  <c r="F8" i="10"/>
  <c r="G8" i="10"/>
  <c r="F9" i="10"/>
  <c r="G9" i="10"/>
  <c r="H9" i="10"/>
  <c r="H8" i="10"/>
  <c r="H3" i="10"/>
  <c r="H4" i="10"/>
  <c r="H5" i="10"/>
  <c r="H6" i="10"/>
  <c r="H7" i="10"/>
  <c r="G64" i="8"/>
  <c r="G65" i="8"/>
  <c r="G66" i="8"/>
  <c r="G67" i="8"/>
  <c r="G68" i="8"/>
  <c r="G69" i="8"/>
  <c r="G70" i="8"/>
  <c r="G72" i="8"/>
  <c r="H64" i="8"/>
  <c r="I64" i="8"/>
  <c r="H65" i="8"/>
  <c r="I65" i="8"/>
  <c r="H66" i="8"/>
  <c r="I66" i="8"/>
  <c r="H67" i="8"/>
  <c r="I67" i="8"/>
  <c r="H68" i="8"/>
  <c r="I68" i="8"/>
  <c r="H69" i="8"/>
  <c r="I69" i="8"/>
  <c r="H70" i="8"/>
  <c r="I70" i="8"/>
  <c r="I71" i="8"/>
  <c r="G71" i="8"/>
  <c r="G43" i="8"/>
  <c r="G44" i="8"/>
  <c r="G45" i="8"/>
  <c r="G46" i="8"/>
  <c r="G47" i="8"/>
  <c r="G48" i="8"/>
  <c r="G49" i="8"/>
  <c r="G51" i="8"/>
  <c r="H43" i="8"/>
  <c r="I43" i="8"/>
  <c r="H44" i="8"/>
  <c r="I44" i="8"/>
  <c r="H45" i="8"/>
  <c r="I45" i="8"/>
  <c r="H46" i="8"/>
  <c r="I46" i="8"/>
  <c r="H47" i="8"/>
  <c r="I47" i="8"/>
  <c r="H48" i="8"/>
  <c r="I48" i="8"/>
  <c r="H49" i="8"/>
  <c r="I49" i="8"/>
  <c r="I50" i="8"/>
  <c r="G50" i="8"/>
  <c r="G33" i="8"/>
  <c r="G34" i="8"/>
  <c r="G35" i="8"/>
  <c r="G36" i="8"/>
  <c r="G37" i="8"/>
  <c r="G38" i="8"/>
  <c r="G39" i="8"/>
  <c r="G41" i="8"/>
  <c r="H33" i="8"/>
  <c r="I33" i="8"/>
  <c r="H34" i="8"/>
  <c r="I34" i="8"/>
  <c r="H35" i="8"/>
  <c r="I35" i="8"/>
  <c r="H36" i="8"/>
  <c r="I36" i="8"/>
  <c r="H37" i="8"/>
  <c r="I37" i="8"/>
  <c r="H38" i="8"/>
  <c r="I38" i="8"/>
  <c r="H39" i="8"/>
  <c r="I39" i="8"/>
  <c r="I40" i="8"/>
  <c r="G40" i="8"/>
  <c r="J3" i="8"/>
  <c r="J4" i="8"/>
  <c r="J5" i="8"/>
  <c r="J6" i="8"/>
  <c r="J7" i="8"/>
  <c r="J8" i="8"/>
  <c r="J9" i="8"/>
  <c r="L4" i="8"/>
  <c r="O3" i="8"/>
  <c r="G23" i="8"/>
  <c r="G24" i="8"/>
  <c r="G25" i="8"/>
  <c r="G26" i="8"/>
  <c r="G27" i="8"/>
  <c r="G28" i="8"/>
  <c r="G29" i="8"/>
  <c r="G31" i="8"/>
  <c r="H23" i="8"/>
  <c r="I23" i="8"/>
  <c r="H24" i="8"/>
  <c r="I24" i="8"/>
  <c r="H25" i="8"/>
  <c r="I25" i="8"/>
  <c r="H26" i="8"/>
  <c r="I26" i="8"/>
  <c r="H27" i="8"/>
  <c r="I27" i="8"/>
  <c r="H28" i="8"/>
  <c r="I28" i="8"/>
  <c r="H29" i="8"/>
  <c r="I29" i="8"/>
  <c r="I30" i="8"/>
  <c r="G30" i="8"/>
  <c r="G16" i="8"/>
  <c r="H16" i="8"/>
  <c r="I16" i="8"/>
  <c r="G17" i="8"/>
  <c r="H17" i="8"/>
  <c r="I17" i="8"/>
  <c r="G18" i="8"/>
  <c r="H18" i="8"/>
  <c r="I18" i="8"/>
  <c r="G19" i="8"/>
  <c r="H19" i="8"/>
  <c r="I19" i="8"/>
  <c r="G13" i="8"/>
  <c r="G14" i="8"/>
  <c r="G15" i="8"/>
  <c r="G21" i="8"/>
  <c r="H13" i="8"/>
  <c r="I13" i="8"/>
  <c r="H14" i="8"/>
  <c r="I14" i="8"/>
  <c r="H15" i="8"/>
  <c r="I15" i="8"/>
  <c r="I20" i="8"/>
  <c r="G20" i="8"/>
  <c r="H54" i="9"/>
  <c r="H41" i="9"/>
  <c r="H53" i="9"/>
  <c r="H50" i="9"/>
  <c r="H40" i="9"/>
  <c r="H16" i="9"/>
  <c r="H23" i="9"/>
  <c r="H37" i="9"/>
  <c r="D66" i="9"/>
  <c r="B66" i="9"/>
  <c r="F65" i="9"/>
  <c r="D65" i="9"/>
  <c r="B65" i="9"/>
  <c r="F64" i="9"/>
  <c r="D64" i="9"/>
  <c r="B64" i="9"/>
  <c r="F63" i="9"/>
  <c r="D63" i="9"/>
  <c r="B63" i="9"/>
  <c r="F62" i="9"/>
  <c r="D62" i="9"/>
  <c r="B62" i="9"/>
  <c r="F61" i="9"/>
  <c r="D61" i="9"/>
  <c r="B61" i="9"/>
  <c r="F60" i="9"/>
  <c r="D60" i="9"/>
  <c r="B60" i="9"/>
  <c r="G54" i="8"/>
  <c r="G55" i="8"/>
  <c r="G56" i="8"/>
  <c r="G57" i="8"/>
  <c r="G58" i="8"/>
  <c r="G59" i="8"/>
  <c r="G60" i="8"/>
  <c r="G62" i="8"/>
  <c r="G61" i="8"/>
  <c r="H58" i="8"/>
  <c r="I58" i="8"/>
  <c r="H59" i="8"/>
  <c r="I59" i="8"/>
  <c r="H54" i="8"/>
  <c r="I54" i="8"/>
  <c r="H56" i="8"/>
  <c r="I56" i="8"/>
  <c r="H55" i="8"/>
  <c r="I55" i="8"/>
  <c r="H57" i="8"/>
  <c r="I57" i="8"/>
  <c r="H60" i="8"/>
  <c r="I60" i="8"/>
  <c r="I61" i="8"/>
  <c r="L3" i="8"/>
  <c r="O7" i="8"/>
  <c r="L7" i="8"/>
  <c r="L6" i="8"/>
  <c r="O6" i="8"/>
  <c r="L5" i="8"/>
  <c r="O5" i="8"/>
  <c r="O4" i="8"/>
  <c r="G3" i="8"/>
  <c r="G4" i="8"/>
  <c r="G5" i="8"/>
  <c r="G6" i="8"/>
  <c r="G7" i="8"/>
  <c r="G8" i="8"/>
  <c r="G9" i="8"/>
  <c r="G11" i="8"/>
  <c r="G10" i="8"/>
  <c r="H4" i="8"/>
  <c r="H5" i="8"/>
  <c r="H6" i="8"/>
  <c r="H7" i="8"/>
  <c r="H8" i="8"/>
  <c r="H9" i="8"/>
  <c r="H3" i="8"/>
  <c r="I5" i="8"/>
  <c r="I6" i="8"/>
  <c r="I7" i="8"/>
  <c r="I8" i="8"/>
  <c r="I9" i="8"/>
  <c r="I4" i="8"/>
  <c r="I3" i="8"/>
  <c r="I10" i="8"/>
  <c r="D60" i="4"/>
  <c r="D61" i="4"/>
  <c r="D62" i="4"/>
  <c r="D63" i="4"/>
  <c r="D64" i="4"/>
  <c r="D65" i="4"/>
  <c r="C60" i="4"/>
  <c r="C61" i="4"/>
  <c r="C62" i="4"/>
  <c r="C63" i="4"/>
  <c r="C64" i="4"/>
  <c r="C65" i="4"/>
  <c r="C66" i="4"/>
  <c r="B60" i="4"/>
  <c r="B61" i="4"/>
  <c r="B66" i="4"/>
  <c r="B65" i="4"/>
  <c r="B64" i="4"/>
  <c r="B63" i="4"/>
  <c r="B62" i="4"/>
  <c r="C65" i="2"/>
  <c r="D65" i="2"/>
  <c r="C64" i="2"/>
  <c r="D64" i="2"/>
  <c r="C63" i="2"/>
  <c r="D63" i="2"/>
  <c r="C62" i="2"/>
  <c r="D62" i="2"/>
  <c r="B66" i="2"/>
  <c r="B65" i="2"/>
  <c r="B64" i="2"/>
  <c r="B63" i="2"/>
  <c r="B62" i="2"/>
  <c r="C61" i="2"/>
  <c r="D61" i="2"/>
  <c r="B61" i="2"/>
  <c r="C60" i="2"/>
  <c r="D60" i="2"/>
  <c r="B60" i="2"/>
</calcChain>
</file>

<file path=xl/connections.xml><?xml version="1.0" encoding="utf-8"?>
<connections xmlns="http://schemas.openxmlformats.org/spreadsheetml/2006/main">
  <connection id="1" name="csv_result-maxwell" type="6" refreshedVersion="0" background="1" saveData="1">
    <textPr fileType="mac" sourceFile="/Users/ittcuad/Google Drive/ardi-phd/02 Dataset/csv_result-maxwell.csv" decimal="," thousands="." comma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csv_result-maxwell1" type="6" refreshedVersion="0" background="1" saveData="1">
    <textPr fileType="mac" sourceFile="/Users/ittcuad/Google Drive/ardi-phd/02 Dataset/csv_result-maxwell.csv" decimal="," thousands="." comma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csv_result-maxwell11" type="6" refreshedVersion="0" background="1" saveData="1">
    <textPr fileType="mac" sourceFile="/Users/ittcuad/Google Drive/ardi-phd/02 Dataset/csv_result-maxwell.csv" decimal="," thousands="." comma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csv_result-maxwell1111" type="6" refreshedVersion="0" background="1" saveData="1">
    <textPr fileType="mac" sourceFile="/Users/ittcuad/Google Drive/ardi-phd/02 Dataset/csv_result-maxwell.csv" decimal="," thousands="." comma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<sst xmlns="http://schemas.openxmlformats.org/spreadsheetml/2006/main" count="1196" uniqueCount="89">
  <si>
    <t>id</t>
  </si>
  <si>
    <t>size</t>
  </si>
  <si>
    <t>durasi</t>
  </si>
  <si>
    <t>actual_effort</t>
  </si>
  <si>
    <t>MIN</t>
  </si>
  <si>
    <t>MAX</t>
  </si>
  <si>
    <t>MEDIAN</t>
  </si>
  <si>
    <t>MODUS</t>
  </si>
  <si>
    <t>AVERAGE</t>
  </si>
  <si>
    <t>STDEV</t>
  </si>
  <si>
    <t>COUNT</t>
  </si>
  <si>
    <t>ID</t>
  </si>
  <si>
    <t>SIZE</t>
  </si>
  <si>
    <t>DURASI</t>
  </si>
  <si>
    <t>AKTUAL</t>
  </si>
  <si>
    <t>jarak_aktual</t>
  </si>
  <si>
    <t>ESTIMASI</t>
  </si>
  <si>
    <t>MRE</t>
  </si>
  <si>
    <t>Tabulasi</t>
  </si>
  <si>
    <t>MRE&lt;=0,25?</t>
  </si>
  <si>
    <t xml:space="preserve">Pred(25) = </t>
  </si>
  <si>
    <t>MMRE</t>
  </si>
  <si>
    <t>MdMRE</t>
  </si>
  <si>
    <t>Set 1</t>
  </si>
  <si>
    <t>Residual</t>
  </si>
  <si>
    <t>Q1</t>
  </si>
  <si>
    <t>Median</t>
  </si>
  <si>
    <t>Q3</t>
  </si>
  <si>
    <t>Max</t>
  </si>
  <si>
    <t>Set 2</t>
  </si>
  <si>
    <t>Set3</t>
  </si>
  <si>
    <t>Aggr</t>
  </si>
  <si>
    <t>Set 3</t>
  </si>
  <si>
    <t>actual</t>
  </si>
  <si>
    <t>Size</t>
  </si>
  <si>
    <t>Durasi</t>
  </si>
  <si>
    <t>Aktual</t>
  </si>
  <si>
    <t>Jarak_Size</t>
  </si>
  <si>
    <t>Jarak_Durasi</t>
  </si>
  <si>
    <t>Closest</t>
  </si>
  <si>
    <t>Set 4</t>
  </si>
  <si>
    <t>Set 5</t>
  </si>
  <si>
    <t>Set 6</t>
  </si>
  <si>
    <t>Set 7</t>
  </si>
  <si>
    <t>Set4</t>
  </si>
  <si>
    <t>Set5</t>
  </si>
  <si>
    <t>Set6</t>
  </si>
  <si>
    <t>Set7</t>
  </si>
  <si>
    <t>Median-Q1</t>
  </si>
  <si>
    <t>Q3-Median</t>
  </si>
  <si>
    <t>Max-Q3</t>
  </si>
  <si>
    <t>Q1-Min</t>
  </si>
  <si>
    <t>Mean</t>
  </si>
  <si>
    <t>Mean Size</t>
  </si>
  <si>
    <t>Mean Aktual</t>
  </si>
  <si>
    <t>K2</t>
  </si>
  <si>
    <t>K3</t>
  </si>
  <si>
    <t>K4</t>
  </si>
  <si>
    <t>K5</t>
  </si>
  <si>
    <t>Median Size</t>
  </si>
  <si>
    <t>Median Aktual</t>
  </si>
  <si>
    <t>IWM Size</t>
  </si>
  <si>
    <t>IWM Aktual</t>
  </si>
  <si>
    <t>Est. IWM-K3</t>
  </si>
  <si>
    <t>Est. IWM-K4</t>
  </si>
  <si>
    <t>Est. IWM-K5</t>
  </si>
  <si>
    <t>Est.Median-K3</t>
  </si>
  <si>
    <t>Est.Median-K4</t>
  </si>
  <si>
    <t>Est.Median-K5</t>
  </si>
  <si>
    <t>Est.AVG-K3</t>
  </si>
  <si>
    <t>Est.AVG-K2</t>
  </si>
  <si>
    <t>Est.AVG-K4</t>
  </si>
  <si>
    <t>Est.AVG-K5</t>
  </si>
  <si>
    <t>Distance</t>
  </si>
  <si>
    <t>K Value</t>
  </si>
  <si>
    <t>Adaptation</t>
  </si>
  <si>
    <t>PRED(0.25)</t>
  </si>
  <si>
    <t>Euclidean</t>
  </si>
  <si>
    <t>K = 1</t>
  </si>
  <si>
    <t>K = 2</t>
  </si>
  <si>
    <t>CA</t>
  </si>
  <si>
    <t>IWM</t>
  </si>
  <si>
    <t>K = 3</t>
  </si>
  <si>
    <t>K = 4</t>
  </si>
  <si>
    <t>K = 5</t>
  </si>
  <si>
    <t>Pred(25)</t>
  </si>
  <si>
    <t>Aggregate</t>
  </si>
  <si>
    <t>Est. IWM-K2</t>
  </si>
  <si>
    <t>Manhattan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</si>
</sst>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F2F2"/>
        <bgColor rgb="FF000000"/>
      </patternFill>
    </fill>
  </fills>
  <borders count="1">
    <border>
      <left/>
      <right/>
      <top/>
      <bottom/>
      <diagonal/>
    </border>
  </borders>
  <cellStyleXfs count="70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9" fontId="0" fillId="0" borderId="0" xfId="1" applyFont="1"/>
    <xf numFmtId="2" fontId="0" fillId="0" borderId="0" xfId="0" applyNumberFormat="1" applyFont="1"/>
    <xf numFmtId="0" fontId="0" fillId="2" borderId="0" xfId="0" applyFill="1"/>
    <xf numFmtId="0" fontId="2" fillId="2" borderId="0" xfId="0" applyFont="1" applyFill="1"/>
    <xf numFmtId="0" fontId="5" fillId="0" borderId="0" xfId="0" applyFont="1"/>
    <xf numFmtId="165" fontId="0" fillId="0" borderId="0" xfId="0" applyNumberFormat="1"/>
    <xf numFmtId="0" fontId="0" fillId="3" borderId="0" xfId="0" applyFill="1"/>
    <xf numFmtId="164" fontId="0" fillId="3" borderId="0" xfId="0" applyNumberFormat="1" applyFill="1"/>
    <xf numFmtId="2" fontId="0" fillId="3" borderId="0" xfId="0" applyNumberFormat="1" applyFill="1"/>
    <xf numFmtId="0" fontId="0" fillId="3" borderId="0" xfId="0" applyFill="1" applyAlignment="1">
      <alignment horizontal="center"/>
    </xf>
    <xf numFmtId="2" fontId="0" fillId="3" borderId="0" xfId="0" applyNumberFormat="1" applyFont="1" applyFill="1"/>
    <xf numFmtId="9" fontId="0" fillId="3" borderId="0" xfId="1" applyFont="1" applyFill="1"/>
    <xf numFmtId="165" fontId="0" fillId="3" borderId="0" xfId="0" applyNumberFormat="1" applyFill="1"/>
    <xf numFmtId="2" fontId="2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3" borderId="0" xfId="0" applyFont="1" applyFill="1"/>
    <xf numFmtId="2" fontId="2" fillId="3" borderId="0" xfId="0" applyNumberFormat="1" applyFont="1" applyFill="1"/>
    <xf numFmtId="9" fontId="2" fillId="3" borderId="0" xfId="1" applyFont="1" applyFill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4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onnections" Target="connections.xml"/><Relationship Id="rId21" Type="http://schemas.openxmlformats.org/officeDocument/2006/relationships/styles" Target="styles.xml"/><Relationship Id="rId22" Type="http://schemas.openxmlformats.org/officeDocument/2006/relationships/sharedStrings" Target="sharedStrings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11.xml.rels><?xml version="1.0" encoding="UTF-8" standalone="yes"?>
<Relationships xmlns="http://schemas.openxmlformats.org/package/2006/relationships"><Relationship Id="rId1" Type="http://schemas.microsoft.com/office/2011/relationships/chartStyle" Target="style11.xml"/><Relationship Id="rId2" Type="http://schemas.microsoft.com/office/2011/relationships/chartColorStyle" Target="colors11.xml"/></Relationships>
</file>

<file path=xl/charts/_rels/chart12.xml.rels><?xml version="1.0" encoding="UTF-8" standalone="yes"?>
<Relationships xmlns="http://schemas.openxmlformats.org/package/2006/relationships"><Relationship Id="rId1" Type="http://schemas.microsoft.com/office/2011/relationships/chartStyle" Target="style12.xml"/><Relationship Id="rId2" Type="http://schemas.microsoft.com/office/2011/relationships/chartColorStyle" Target="colors12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'K1-Euc'!$N$3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'K1-Euc'!$O$7:$V$7</c:f>
                <c:numCache>
                  <c:formatCode>General</c:formatCode>
                  <c:ptCount val="8"/>
                  <c:pt idx="0">
                    <c:v>216.319948256639</c:v>
                  </c:pt>
                  <c:pt idx="1">
                    <c:v>37.99698550237531</c:v>
                  </c:pt>
                  <c:pt idx="2">
                    <c:v>318.114112418044</c:v>
                  </c:pt>
                  <c:pt idx="3">
                    <c:v>278.0920744216485</c:v>
                  </c:pt>
                  <c:pt idx="4">
                    <c:v>376.607843137255</c:v>
                  </c:pt>
                  <c:pt idx="5">
                    <c:v>605.0360487125945</c:v>
                  </c:pt>
                  <c:pt idx="6">
                    <c:v>1115.237655339169</c:v>
                  </c:pt>
                  <c:pt idx="7">
                    <c:v>276.0507571168991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'K1-Euc'!$O$2:$V$2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'K1-Euc'!$O$3:$V$3</c:f>
              <c:numCache>
                <c:formatCode>0.00</c:formatCode>
                <c:ptCount val="8"/>
                <c:pt idx="0">
                  <c:v>262.4196787148596</c:v>
                </c:pt>
                <c:pt idx="1">
                  <c:v>42.81237011775988</c:v>
                </c:pt>
                <c:pt idx="2">
                  <c:v>356.1709844559586</c:v>
                </c:pt>
                <c:pt idx="3">
                  <c:v>303.9270449521002</c:v>
                </c:pt>
                <c:pt idx="4">
                  <c:v>470.9166666666666</c:v>
                </c:pt>
                <c:pt idx="5">
                  <c:v>1392.015376877969</c:v>
                </c:pt>
                <c:pt idx="6">
                  <c:v>1180.697114798628</c:v>
                </c:pt>
                <c:pt idx="7">
                  <c:v>280.8661417322837</c:v>
                </c:pt>
              </c:numCache>
            </c:numRef>
          </c:val>
        </c:ser>
        <c:ser>
          <c:idx val="1"/>
          <c:order val="1"/>
          <c:tx>
            <c:strRef>
              <c:f>'K1-Euc'!$N$4</c:f>
              <c:strCache>
                <c:ptCount val="1"/>
                <c:pt idx="0">
                  <c:v>Median-Q1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'K1-Euc'!$O$2:$V$2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'K1-Euc'!$O$4:$V$4</c:f>
              <c:numCache>
                <c:formatCode>0.00</c:formatCode>
                <c:ptCount val="8"/>
                <c:pt idx="0">
                  <c:v>191.1035770990936</c:v>
                </c:pt>
                <c:pt idx="1">
                  <c:v>155.1876298822401</c:v>
                </c:pt>
                <c:pt idx="2">
                  <c:v>1433.594042866446</c:v>
                </c:pt>
                <c:pt idx="3">
                  <c:v>433.0729550479</c:v>
                </c:pt>
                <c:pt idx="4">
                  <c:v>757.2522075055189</c:v>
                </c:pt>
                <c:pt idx="5">
                  <c:v>621.6034220776446</c:v>
                </c:pt>
                <c:pt idx="6">
                  <c:v>974.0857799382135</c:v>
                </c:pt>
                <c:pt idx="7">
                  <c:v>172.6571140816695</c:v>
                </c:pt>
              </c:numCache>
            </c:numRef>
          </c:val>
        </c:ser>
        <c:ser>
          <c:idx val="2"/>
          <c:order val="2"/>
          <c:tx>
            <c:strRef>
              <c:f>'K1-Euc'!$N$5</c:f>
              <c:strCache>
                <c:ptCount val="1"/>
                <c:pt idx="0">
                  <c:v>Q3-Median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'K1-Euc'!$O$6:$V$6</c:f>
                <c:numCache>
                  <c:formatCode>General</c:formatCode>
                  <c:ptCount val="8"/>
                  <c:pt idx="0">
                    <c:v>2654.109166625053</c:v>
                  </c:pt>
                  <c:pt idx="1">
                    <c:v>1374.904147887406</c:v>
                  </c:pt>
                  <c:pt idx="2">
                    <c:v>2947.581598594642</c:v>
                  </c:pt>
                  <c:pt idx="3">
                    <c:v>1371.410660695736</c:v>
                  </c:pt>
                  <c:pt idx="4">
                    <c:v>18187.15649499535</c:v>
                  </c:pt>
                  <c:pt idx="5">
                    <c:v>5353.283783051476</c:v>
                  </c:pt>
                  <c:pt idx="6">
                    <c:v>6320.943856371943</c:v>
                  </c:pt>
                  <c:pt idx="7">
                    <c:v>17619.02277980125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'K1-Euc'!$O$2:$V$2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'K1-Euc'!$O$5:$V$5</c:f>
              <c:numCache>
                <c:formatCode>0.00</c:formatCode>
                <c:ptCount val="8"/>
                <c:pt idx="0">
                  <c:v>3366.660708983384</c:v>
                </c:pt>
                <c:pt idx="1">
                  <c:v>730.8974186922287</c:v>
                </c:pt>
                <c:pt idx="2">
                  <c:v>841.399527929107</c:v>
                </c:pt>
                <c:pt idx="3">
                  <c:v>2433.325673709408</c:v>
                </c:pt>
                <c:pt idx="4">
                  <c:v>1270.280980038816</c:v>
                </c:pt>
                <c:pt idx="5">
                  <c:v>1279.332712110559</c:v>
                </c:pt>
                <c:pt idx="6">
                  <c:v>2860.417188285158</c:v>
                </c:pt>
                <c:pt idx="7">
                  <c:v>2613.060313591146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0713376"/>
        <c:axId val="1006934256"/>
      </c:barChart>
      <c:catAx>
        <c:axId val="97071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6934256"/>
        <c:crosses val="autoZero"/>
        <c:auto val="1"/>
        <c:lblAlgn val="ctr"/>
        <c:lblOffset val="100"/>
        <c:noMultiLvlLbl val="0"/>
      </c:catAx>
      <c:valAx>
        <c:axId val="100693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713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'K4-AVG'!$N$3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'K4-AVG'!$O$7:$V$7</c:f>
                <c:numCache>
                  <c:formatCode>General</c:formatCode>
                  <c:ptCount val="8"/>
                  <c:pt idx="0">
                    <c:v>216.319948256639</c:v>
                  </c:pt>
                  <c:pt idx="1">
                    <c:v>37.99698550237531</c:v>
                  </c:pt>
                  <c:pt idx="2">
                    <c:v>318.114112418044</c:v>
                  </c:pt>
                  <c:pt idx="3">
                    <c:v>145.4950250028141</c:v>
                  </c:pt>
                  <c:pt idx="4">
                    <c:v>295.5884080365507</c:v>
                  </c:pt>
                  <c:pt idx="5">
                    <c:v>1082.542535130883</c:v>
                  </c:pt>
                  <c:pt idx="6">
                    <c:v>1052.522997355094</c:v>
                  </c:pt>
                  <c:pt idx="7">
                    <c:v>276.0507571168991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'K4-AVG'!$O$2:$V$2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'K4-AVG'!$O$3:$V$3</c:f>
              <c:numCache>
                <c:formatCode>0.00</c:formatCode>
                <c:ptCount val="8"/>
                <c:pt idx="0">
                  <c:v>262.4196787148596</c:v>
                </c:pt>
                <c:pt idx="1">
                  <c:v>42.81237011775988</c:v>
                </c:pt>
                <c:pt idx="2">
                  <c:v>356.1709844559586</c:v>
                </c:pt>
                <c:pt idx="3">
                  <c:v>630.895025002814</c:v>
                </c:pt>
                <c:pt idx="4">
                  <c:v>655.0271835467547</c:v>
                </c:pt>
                <c:pt idx="5">
                  <c:v>1309.227210965853</c:v>
                </c:pt>
                <c:pt idx="6">
                  <c:v>1338.294520533902</c:v>
                </c:pt>
                <c:pt idx="7">
                  <c:v>280.8661417322837</c:v>
                </c:pt>
              </c:numCache>
            </c:numRef>
          </c:val>
        </c:ser>
        <c:ser>
          <c:idx val="1"/>
          <c:order val="1"/>
          <c:tx>
            <c:strRef>
              <c:f>'K4-AVG'!$N$4</c:f>
              <c:strCache>
                <c:ptCount val="1"/>
                <c:pt idx="0">
                  <c:v>Median-Q1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'K4-AVG'!$O$2:$V$2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'K4-AVG'!$O$4:$V$4</c:f>
              <c:numCache>
                <c:formatCode>0.00</c:formatCode>
                <c:ptCount val="8"/>
                <c:pt idx="0">
                  <c:v>191.1035770990936</c:v>
                </c:pt>
                <c:pt idx="1">
                  <c:v>155.1876298822401</c:v>
                </c:pt>
                <c:pt idx="2">
                  <c:v>1433.594042866446</c:v>
                </c:pt>
                <c:pt idx="3">
                  <c:v>719.3813650052441</c:v>
                </c:pt>
                <c:pt idx="4">
                  <c:v>188.5849022232258</c:v>
                </c:pt>
                <c:pt idx="5">
                  <c:v>833.3461135198806</c:v>
                </c:pt>
                <c:pt idx="6">
                  <c:v>3093.709340469959</c:v>
                </c:pt>
                <c:pt idx="7">
                  <c:v>172.6571140816695</c:v>
                </c:pt>
              </c:numCache>
            </c:numRef>
          </c:val>
        </c:ser>
        <c:ser>
          <c:idx val="2"/>
          <c:order val="2"/>
          <c:tx>
            <c:strRef>
              <c:f>'K4-AVG'!$N$5</c:f>
              <c:strCache>
                <c:ptCount val="1"/>
                <c:pt idx="0">
                  <c:v>Q3-Median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'K4-AVG'!$O$6:$V$6</c:f>
                <c:numCache>
                  <c:formatCode>General</c:formatCode>
                  <c:ptCount val="8"/>
                  <c:pt idx="0">
                    <c:v>2654.109166625053</c:v>
                  </c:pt>
                  <c:pt idx="1">
                    <c:v>1374.904147887406</c:v>
                  </c:pt>
                  <c:pt idx="2">
                    <c:v>2947.581598594642</c:v>
                  </c:pt>
                  <c:pt idx="3">
                    <c:v>4043.531909933493</c:v>
                  </c:pt>
                  <c:pt idx="4">
                    <c:v>4254.373805655526</c:v>
                  </c:pt>
                  <c:pt idx="5">
                    <c:v>8556.385868207701</c:v>
                  </c:pt>
                  <c:pt idx="6">
                    <c:v>4089.551312549177</c:v>
                  </c:pt>
                  <c:pt idx="7">
                    <c:v>17619.02277980125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'K4-AVG'!$O$2:$V$2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'K4-AVG'!$O$5:$V$5</c:f>
              <c:numCache>
                <c:formatCode>0.00</c:formatCode>
                <c:ptCount val="8"/>
                <c:pt idx="0">
                  <c:v>3366.660708983384</c:v>
                </c:pt>
                <c:pt idx="1">
                  <c:v>730.8974186922287</c:v>
                </c:pt>
                <c:pt idx="2">
                  <c:v>841.399527929107</c:v>
                </c:pt>
                <c:pt idx="3">
                  <c:v>4921.073351138745</c:v>
                </c:pt>
                <c:pt idx="4">
                  <c:v>1193.607708574493</c:v>
                </c:pt>
                <c:pt idx="5">
                  <c:v>808.7443754675896</c:v>
                </c:pt>
                <c:pt idx="6">
                  <c:v>1841.290016148858</c:v>
                </c:pt>
                <c:pt idx="7">
                  <c:v>2613.060313591146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7121872"/>
        <c:axId val="1007088624"/>
      </c:barChart>
      <c:catAx>
        <c:axId val="100712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7088624"/>
        <c:crosses val="autoZero"/>
        <c:auto val="1"/>
        <c:lblAlgn val="ctr"/>
        <c:lblOffset val="100"/>
        <c:noMultiLvlLbl val="0"/>
      </c:catAx>
      <c:valAx>
        <c:axId val="10070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712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'K3-IWM'!$N$3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'K3-IWM'!$O$7:$V$7</c:f>
                <c:numCache>
                  <c:formatCode>General</c:formatCode>
                  <c:ptCount val="8"/>
                  <c:pt idx="0">
                    <c:v>216.319948256639</c:v>
                  </c:pt>
                  <c:pt idx="1">
                    <c:v>37.99698550237531</c:v>
                  </c:pt>
                  <c:pt idx="2">
                    <c:v>318.114112418044</c:v>
                  </c:pt>
                  <c:pt idx="3">
                    <c:v>180.0148603930804</c:v>
                  </c:pt>
                  <c:pt idx="4">
                    <c:v>320.8652282765487</c:v>
                  </c:pt>
                  <c:pt idx="5">
                    <c:v>552.0494630722358</c:v>
                  </c:pt>
                  <c:pt idx="6">
                    <c:v>479.4423202708333</c:v>
                  </c:pt>
                  <c:pt idx="7">
                    <c:v>276.0507571168991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'K3-IWM'!$O$2:$V$2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'K3-IWM'!$O$3:$V$3</c:f>
              <c:numCache>
                <c:formatCode>0.00</c:formatCode>
                <c:ptCount val="8"/>
                <c:pt idx="0">
                  <c:v>262.4196787148596</c:v>
                </c:pt>
                <c:pt idx="1">
                  <c:v>42.81237011775988</c:v>
                </c:pt>
                <c:pt idx="2">
                  <c:v>356.1709844559586</c:v>
                </c:pt>
                <c:pt idx="3">
                  <c:v>528.1903923079746</c:v>
                </c:pt>
                <c:pt idx="4">
                  <c:v>628.073179346885</c:v>
                </c:pt>
                <c:pt idx="5">
                  <c:v>562.6991840889752</c:v>
                </c:pt>
                <c:pt idx="6">
                  <c:v>663.7023431803402</c:v>
                </c:pt>
                <c:pt idx="7">
                  <c:v>280.8661417322837</c:v>
                </c:pt>
              </c:numCache>
            </c:numRef>
          </c:val>
        </c:ser>
        <c:ser>
          <c:idx val="1"/>
          <c:order val="1"/>
          <c:tx>
            <c:strRef>
              <c:f>'K3-IWM'!$N$4</c:f>
              <c:strCache>
                <c:ptCount val="1"/>
                <c:pt idx="0">
                  <c:v>Median-Q1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'K3-IWM'!$O$2:$V$2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'K3-IWM'!$O$4:$V$4</c:f>
              <c:numCache>
                <c:formatCode>0.00</c:formatCode>
                <c:ptCount val="8"/>
                <c:pt idx="0">
                  <c:v>191.1035770990936</c:v>
                </c:pt>
                <c:pt idx="1">
                  <c:v>155.1876298822401</c:v>
                </c:pt>
                <c:pt idx="2">
                  <c:v>1433.594042866446</c:v>
                </c:pt>
                <c:pt idx="3">
                  <c:v>901.787465262343</c:v>
                </c:pt>
                <c:pt idx="4">
                  <c:v>388.0449736635271</c:v>
                </c:pt>
                <c:pt idx="5">
                  <c:v>179.2520698848855</c:v>
                </c:pt>
                <c:pt idx="6">
                  <c:v>814.5722722042753</c:v>
                </c:pt>
                <c:pt idx="7">
                  <c:v>172.6571140816695</c:v>
                </c:pt>
              </c:numCache>
            </c:numRef>
          </c:val>
        </c:ser>
        <c:ser>
          <c:idx val="2"/>
          <c:order val="2"/>
          <c:tx>
            <c:strRef>
              <c:f>'K3-IWM'!$N$5</c:f>
              <c:strCache>
                <c:ptCount val="1"/>
                <c:pt idx="0">
                  <c:v>Q3-Median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'K3-IWM'!$O$6:$V$6</c:f>
                <c:numCache>
                  <c:formatCode>General</c:formatCode>
                  <c:ptCount val="8"/>
                  <c:pt idx="0">
                    <c:v>2654.109166625053</c:v>
                  </c:pt>
                  <c:pt idx="1">
                    <c:v>1374.904147887406</c:v>
                  </c:pt>
                  <c:pt idx="2">
                    <c:v>2947.581598594642</c:v>
                  </c:pt>
                  <c:pt idx="3">
                    <c:v>2144.932485775831</c:v>
                  </c:pt>
                  <c:pt idx="4">
                    <c:v>13289.58090390387</c:v>
                  </c:pt>
                  <c:pt idx="5">
                    <c:v>5141.85102391991</c:v>
                  </c:pt>
                  <c:pt idx="6">
                    <c:v>5981.790440661574</c:v>
                  </c:pt>
                  <c:pt idx="7">
                    <c:v>17619.02277980125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'K3-IWM'!$O$2:$V$2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'K3-IWM'!$O$5:$V$5</c:f>
              <c:numCache>
                <c:formatCode>0.00</c:formatCode>
                <c:ptCount val="8"/>
                <c:pt idx="0">
                  <c:v>3366.660708983384</c:v>
                </c:pt>
                <c:pt idx="1">
                  <c:v>730.8974186922287</c:v>
                </c:pt>
                <c:pt idx="2">
                  <c:v>841.399527929107</c:v>
                </c:pt>
                <c:pt idx="3">
                  <c:v>3373.967021755464</c:v>
                </c:pt>
                <c:pt idx="4">
                  <c:v>828.9076556502607</c:v>
                </c:pt>
                <c:pt idx="5">
                  <c:v>1852.604787449106</c:v>
                </c:pt>
                <c:pt idx="6">
                  <c:v>3330.894327976913</c:v>
                </c:pt>
                <c:pt idx="7">
                  <c:v>2613.060313591146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0947408"/>
        <c:axId val="970950672"/>
      </c:barChart>
      <c:catAx>
        <c:axId val="97094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950672"/>
        <c:crosses val="autoZero"/>
        <c:auto val="1"/>
        <c:lblAlgn val="ctr"/>
        <c:lblOffset val="100"/>
        <c:noMultiLvlLbl val="0"/>
      </c:catAx>
      <c:valAx>
        <c:axId val="97095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94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'K5-IWM'!$N$3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'K5-IWM'!$O$7:$V$7</c:f>
                <c:numCache>
                  <c:formatCode>General</c:formatCode>
                  <c:ptCount val="8"/>
                  <c:pt idx="0">
                    <c:v>216.319948256639</c:v>
                  </c:pt>
                  <c:pt idx="1">
                    <c:v>37.99698550237531</c:v>
                  </c:pt>
                  <c:pt idx="2">
                    <c:v>318.114112418044</c:v>
                  </c:pt>
                  <c:pt idx="3">
                    <c:v>197.6001382123034</c:v>
                  </c:pt>
                  <c:pt idx="4">
                    <c:v>374.4947736236101</c:v>
                  </c:pt>
                  <c:pt idx="5">
                    <c:v>686.3871267251578</c:v>
                  </c:pt>
                  <c:pt idx="6">
                    <c:v>791.1887212320368</c:v>
                  </c:pt>
                  <c:pt idx="7">
                    <c:v>276.0507571168991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'K5-IWM'!$O$2:$V$2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'K5-IWM'!$O$3:$V$3</c:f>
              <c:numCache>
                <c:formatCode>0.00</c:formatCode>
                <c:ptCount val="8"/>
                <c:pt idx="0">
                  <c:v>262.4196787148596</c:v>
                </c:pt>
                <c:pt idx="1">
                  <c:v>42.81237011775988</c:v>
                </c:pt>
                <c:pt idx="2">
                  <c:v>356.1709844559586</c:v>
                </c:pt>
                <c:pt idx="3">
                  <c:v>670.9557825679476</c:v>
                </c:pt>
                <c:pt idx="4">
                  <c:v>685.0724862335807</c:v>
                </c:pt>
                <c:pt idx="5">
                  <c:v>874.40130452876</c:v>
                </c:pt>
                <c:pt idx="6">
                  <c:v>1051.280122314418</c:v>
                </c:pt>
                <c:pt idx="7">
                  <c:v>280.8661417322837</c:v>
                </c:pt>
              </c:numCache>
            </c:numRef>
          </c:val>
        </c:ser>
        <c:ser>
          <c:idx val="1"/>
          <c:order val="1"/>
          <c:tx>
            <c:strRef>
              <c:f>'K5-IWM'!$N$4</c:f>
              <c:strCache>
                <c:ptCount val="1"/>
                <c:pt idx="0">
                  <c:v>Median-Q1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'K5-IWM'!$O$2:$V$2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'K5-IWM'!$O$4:$V$4</c:f>
              <c:numCache>
                <c:formatCode>0.00</c:formatCode>
                <c:ptCount val="8"/>
                <c:pt idx="0">
                  <c:v>191.1035770990936</c:v>
                </c:pt>
                <c:pt idx="1">
                  <c:v>155.1876298822401</c:v>
                </c:pt>
                <c:pt idx="2">
                  <c:v>1433.594042866446</c:v>
                </c:pt>
                <c:pt idx="3">
                  <c:v>688.6314649927508</c:v>
                </c:pt>
                <c:pt idx="4">
                  <c:v>400.1760378035281</c:v>
                </c:pt>
                <c:pt idx="5">
                  <c:v>1465.948568244777</c:v>
                </c:pt>
                <c:pt idx="6">
                  <c:v>2386.449235483748</c:v>
                </c:pt>
                <c:pt idx="7">
                  <c:v>172.6571140816695</c:v>
                </c:pt>
              </c:numCache>
            </c:numRef>
          </c:val>
        </c:ser>
        <c:ser>
          <c:idx val="2"/>
          <c:order val="2"/>
          <c:tx>
            <c:strRef>
              <c:f>'K5-IWM'!$N$5</c:f>
              <c:strCache>
                <c:ptCount val="1"/>
                <c:pt idx="0">
                  <c:v>Q3-Median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'K5-IWM'!$O$6:$V$6</c:f>
                <c:numCache>
                  <c:formatCode>General</c:formatCode>
                  <c:ptCount val="8"/>
                  <c:pt idx="0">
                    <c:v>2654.109166625053</c:v>
                  </c:pt>
                  <c:pt idx="1">
                    <c:v>1374.904147887406</c:v>
                  </c:pt>
                  <c:pt idx="2">
                    <c:v>2947.581598594642</c:v>
                  </c:pt>
                  <c:pt idx="3">
                    <c:v>3684.634935213348</c:v>
                  </c:pt>
                  <c:pt idx="4">
                    <c:v>7708.227722236331</c:v>
                  </c:pt>
                  <c:pt idx="5">
                    <c:v>7041.90640724659</c:v>
                  </c:pt>
                  <c:pt idx="6">
                    <c:v>3938.376843468437</c:v>
                  </c:pt>
                  <c:pt idx="7">
                    <c:v>17619.02277980125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'K5-IWM'!$O$2:$V$2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'K5-IWM'!$O$5:$V$5</c:f>
              <c:numCache>
                <c:formatCode>0.00</c:formatCode>
                <c:ptCount val="8"/>
                <c:pt idx="0">
                  <c:v>3366.660708983384</c:v>
                </c:pt>
                <c:pt idx="1">
                  <c:v>730.8974186922287</c:v>
                </c:pt>
                <c:pt idx="2">
                  <c:v>841.399527929107</c:v>
                </c:pt>
                <c:pt idx="3">
                  <c:v>4324.879153166</c:v>
                </c:pt>
                <c:pt idx="4">
                  <c:v>893.9065539363111</c:v>
                </c:pt>
                <c:pt idx="5">
                  <c:v>304.8628039493382</c:v>
                </c:pt>
                <c:pt idx="6">
                  <c:v>3070.216874337717</c:v>
                </c:pt>
                <c:pt idx="7">
                  <c:v>2613.060313591146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7706512"/>
        <c:axId val="1007709776"/>
      </c:barChart>
      <c:catAx>
        <c:axId val="100770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7709776"/>
        <c:crosses val="autoZero"/>
        <c:auto val="1"/>
        <c:lblAlgn val="ctr"/>
        <c:lblOffset val="100"/>
        <c:noMultiLvlLbl val="0"/>
      </c:catAx>
      <c:valAx>
        <c:axId val="100770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7706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'K3-AVG'!$N$3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'K3-AVG'!$O$7:$V$7</c:f>
                <c:numCache>
                  <c:formatCode>General</c:formatCode>
                  <c:ptCount val="8"/>
                  <c:pt idx="0">
                    <c:v>216.319948256639</c:v>
                  </c:pt>
                  <c:pt idx="1">
                    <c:v>37.99698550237531</c:v>
                  </c:pt>
                  <c:pt idx="2">
                    <c:v>318.114112418044</c:v>
                  </c:pt>
                  <c:pt idx="3">
                    <c:v>330.6897356865911</c:v>
                  </c:pt>
                  <c:pt idx="4">
                    <c:v>281.4987162282652</c:v>
                  </c:pt>
                  <c:pt idx="5">
                    <c:v>525.3749286582174</c:v>
                  </c:pt>
                  <c:pt idx="6">
                    <c:v>803.2384881218893</c:v>
                  </c:pt>
                  <c:pt idx="7">
                    <c:v>276.0507571168991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'K3-AVG'!$O$2:$V$2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'K3-AVG'!$O$3:$V$3</c:f>
              <c:numCache>
                <c:formatCode>0.00</c:formatCode>
                <c:ptCount val="8"/>
                <c:pt idx="0">
                  <c:v>262.4196787148596</c:v>
                </c:pt>
                <c:pt idx="1">
                  <c:v>42.81237011775988</c:v>
                </c:pt>
                <c:pt idx="2">
                  <c:v>356.1709844559586</c:v>
                </c:pt>
                <c:pt idx="3">
                  <c:v>473.7447078916561</c:v>
                </c:pt>
                <c:pt idx="4">
                  <c:v>548.407807137356</c:v>
                </c:pt>
                <c:pt idx="5">
                  <c:v>726.5239482660604</c:v>
                </c:pt>
                <c:pt idx="6">
                  <c:v>1065.057193157861</c:v>
                </c:pt>
                <c:pt idx="7">
                  <c:v>280.8661417322837</c:v>
                </c:pt>
              </c:numCache>
            </c:numRef>
          </c:val>
        </c:ser>
        <c:ser>
          <c:idx val="1"/>
          <c:order val="1"/>
          <c:tx>
            <c:strRef>
              <c:f>'K3-AVG'!$N$4</c:f>
              <c:strCache>
                <c:ptCount val="1"/>
                <c:pt idx="0">
                  <c:v>Median-Q1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'K3-AVG'!$O$2:$V$2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'K3-AVG'!$O$4:$V$4</c:f>
              <c:numCache>
                <c:formatCode>0.00</c:formatCode>
                <c:ptCount val="8"/>
                <c:pt idx="0">
                  <c:v>191.1035770990936</c:v>
                </c:pt>
                <c:pt idx="1">
                  <c:v>155.1876298822401</c:v>
                </c:pt>
                <c:pt idx="2">
                  <c:v>1433.594042866446</c:v>
                </c:pt>
                <c:pt idx="3">
                  <c:v>1756.86458172583</c:v>
                </c:pt>
                <c:pt idx="4">
                  <c:v>396.7305740636884</c:v>
                </c:pt>
                <c:pt idx="5">
                  <c:v>429.5243171939687</c:v>
                </c:pt>
                <c:pt idx="6">
                  <c:v>2204.16105371155</c:v>
                </c:pt>
                <c:pt idx="7">
                  <c:v>172.6571140816695</c:v>
                </c:pt>
              </c:numCache>
            </c:numRef>
          </c:val>
        </c:ser>
        <c:ser>
          <c:idx val="2"/>
          <c:order val="2"/>
          <c:tx>
            <c:strRef>
              <c:f>'K3-AVG'!$N$5</c:f>
              <c:strCache>
                <c:ptCount val="1"/>
                <c:pt idx="0">
                  <c:v>Q3-Median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'K3-AVG'!$O$6:$V$6</c:f>
                <c:numCache>
                  <c:formatCode>General</c:formatCode>
                  <c:ptCount val="8"/>
                  <c:pt idx="0">
                    <c:v>2654.109166625053</c:v>
                  </c:pt>
                  <c:pt idx="1">
                    <c:v>1374.904147887406</c:v>
                  </c:pt>
                  <c:pt idx="2">
                    <c:v>2947.581598594642</c:v>
                  </c:pt>
                  <c:pt idx="3">
                    <c:v>1463.483405243361</c:v>
                  </c:pt>
                  <c:pt idx="4">
                    <c:v>9983.495018491465</c:v>
                  </c:pt>
                  <c:pt idx="5">
                    <c:v>5781.831468480902</c:v>
                  </c:pt>
                  <c:pt idx="6">
                    <c:v>1018.522797546735</c:v>
                  </c:pt>
                  <c:pt idx="7">
                    <c:v>17619.02277980125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'K3-AVG'!$O$2:$V$2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'K3-AVG'!$O$5:$V$5</c:f>
              <c:numCache>
                <c:formatCode>0.00</c:formatCode>
                <c:ptCount val="8"/>
                <c:pt idx="0">
                  <c:v>3366.660708983384</c:v>
                </c:pt>
                <c:pt idx="1">
                  <c:v>730.8974186922287</c:v>
                </c:pt>
                <c:pt idx="2">
                  <c:v>841.399527929107</c:v>
                </c:pt>
                <c:pt idx="3">
                  <c:v>3308.530115292888</c:v>
                </c:pt>
                <c:pt idx="4">
                  <c:v>874.456961753272</c:v>
                </c:pt>
                <c:pt idx="5">
                  <c:v>2245.45308892788</c:v>
                </c:pt>
                <c:pt idx="6">
                  <c:v>2383.585271373331</c:v>
                </c:pt>
                <c:pt idx="7">
                  <c:v>2613.060313591146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6974512"/>
        <c:axId val="1006977776"/>
      </c:barChart>
      <c:catAx>
        <c:axId val="100697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6977776"/>
        <c:crosses val="autoZero"/>
        <c:auto val="1"/>
        <c:lblAlgn val="ctr"/>
        <c:lblOffset val="100"/>
        <c:noMultiLvlLbl val="0"/>
      </c:catAx>
      <c:valAx>
        <c:axId val="100697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697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'K5-AVG'!$N$3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'K5-AVG'!$O$7:$V$7</c:f>
                <c:numCache>
                  <c:formatCode>General</c:formatCode>
                  <c:ptCount val="8"/>
                  <c:pt idx="0">
                    <c:v>216.319948256639</c:v>
                  </c:pt>
                  <c:pt idx="1">
                    <c:v>37.99698550237531</c:v>
                  </c:pt>
                  <c:pt idx="2">
                    <c:v>318.114112418044</c:v>
                  </c:pt>
                  <c:pt idx="3">
                    <c:v>328.0341927575948</c:v>
                  </c:pt>
                  <c:pt idx="4">
                    <c:v>288.6442508699008</c:v>
                  </c:pt>
                  <c:pt idx="5">
                    <c:v>1004.229943341769</c:v>
                  </c:pt>
                  <c:pt idx="6">
                    <c:v>893.0441625451847</c:v>
                  </c:pt>
                  <c:pt idx="7">
                    <c:v>276.0507571168991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'K5-AVG'!$O$2:$V$2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'K5-AVG'!$O$3:$V$3</c:f>
              <c:numCache>
                <c:formatCode>0.00</c:formatCode>
                <c:ptCount val="8"/>
                <c:pt idx="0">
                  <c:v>262.4196787148596</c:v>
                </c:pt>
                <c:pt idx="1">
                  <c:v>42.81237011775988</c:v>
                </c:pt>
                <c:pt idx="2">
                  <c:v>356.1709844559586</c:v>
                </c:pt>
                <c:pt idx="3">
                  <c:v>924.3902903185706</c:v>
                </c:pt>
                <c:pt idx="4">
                  <c:v>560.4731278752483</c:v>
                </c:pt>
                <c:pt idx="5">
                  <c:v>1110.463433907807</c:v>
                </c:pt>
                <c:pt idx="6">
                  <c:v>1186.183001020684</c:v>
                </c:pt>
                <c:pt idx="7">
                  <c:v>280.8661417322837</c:v>
                </c:pt>
              </c:numCache>
            </c:numRef>
          </c:val>
        </c:ser>
        <c:ser>
          <c:idx val="1"/>
          <c:order val="1"/>
          <c:tx>
            <c:strRef>
              <c:f>'K5-AVG'!$N$4</c:f>
              <c:strCache>
                <c:ptCount val="1"/>
                <c:pt idx="0">
                  <c:v>Median-Q1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'K5-AVG'!$O$2:$V$2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'K5-AVG'!$O$4:$V$4</c:f>
              <c:numCache>
                <c:formatCode>0.00</c:formatCode>
                <c:ptCount val="8"/>
                <c:pt idx="0">
                  <c:v>191.1035770990936</c:v>
                </c:pt>
                <c:pt idx="1">
                  <c:v>155.1876298822401</c:v>
                </c:pt>
                <c:pt idx="2">
                  <c:v>1433.594042866446</c:v>
                </c:pt>
                <c:pt idx="3">
                  <c:v>364.2485056680518</c:v>
                </c:pt>
                <c:pt idx="4">
                  <c:v>263.2546577382918</c:v>
                </c:pt>
                <c:pt idx="5">
                  <c:v>967.655309436176</c:v>
                </c:pt>
                <c:pt idx="6">
                  <c:v>2943.045675225112</c:v>
                </c:pt>
                <c:pt idx="7">
                  <c:v>172.6571140816695</c:v>
                </c:pt>
              </c:numCache>
            </c:numRef>
          </c:val>
        </c:ser>
        <c:ser>
          <c:idx val="2"/>
          <c:order val="2"/>
          <c:tx>
            <c:strRef>
              <c:f>'K5-AVG'!$N$5</c:f>
              <c:strCache>
                <c:ptCount val="1"/>
                <c:pt idx="0">
                  <c:v>Q3-Median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'K5-AVG'!$O$6:$V$6</c:f>
                <c:numCache>
                  <c:formatCode>General</c:formatCode>
                  <c:ptCount val="8"/>
                  <c:pt idx="0">
                    <c:v>2654.109166625053</c:v>
                  </c:pt>
                  <c:pt idx="1">
                    <c:v>1374.904147887406</c:v>
                  </c:pt>
                  <c:pt idx="2">
                    <c:v>2947.581598594642</c:v>
                  </c:pt>
                  <c:pt idx="3">
                    <c:v>5920.90462147048</c:v>
                  </c:pt>
                  <c:pt idx="4">
                    <c:v>5797.932167695007</c:v>
                  </c:pt>
                  <c:pt idx="5">
                    <c:v>8168.409710490908</c:v>
                  </c:pt>
                  <c:pt idx="6">
                    <c:v>2113.364091228597</c:v>
                  </c:pt>
                  <c:pt idx="7">
                    <c:v>17619.02277980125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'K5-AVG'!$O$2:$V$2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'K5-AVG'!$O$5:$V$5</c:f>
              <c:numCache>
                <c:formatCode>0.00</c:formatCode>
                <c:ptCount val="8"/>
                <c:pt idx="0">
                  <c:v>3366.660708983384</c:v>
                </c:pt>
                <c:pt idx="1">
                  <c:v>730.8974186922287</c:v>
                </c:pt>
                <c:pt idx="2">
                  <c:v>841.399527929107</c:v>
                </c:pt>
                <c:pt idx="3">
                  <c:v>5298.229296705</c:v>
                </c:pt>
                <c:pt idx="4">
                  <c:v>1578.606095193593</c:v>
                </c:pt>
                <c:pt idx="5">
                  <c:v>1124.999250650598</c:v>
                </c:pt>
                <c:pt idx="6">
                  <c:v>3764.980975066102</c:v>
                </c:pt>
                <c:pt idx="7">
                  <c:v>2613.060313591146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7010560"/>
        <c:axId val="1007013824"/>
      </c:barChart>
      <c:catAx>
        <c:axId val="100701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7013824"/>
        <c:crosses val="autoZero"/>
        <c:auto val="1"/>
        <c:lblAlgn val="ctr"/>
        <c:lblOffset val="100"/>
        <c:noMultiLvlLbl val="0"/>
      </c:catAx>
      <c:valAx>
        <c:axId val="100701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7010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'K2-AVG'!$N$3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'K2-AVG'!$O$7:$V$7</c:f>
                <c:numCache>
                  <c:formatCode>General</c:formatCode>
                  <c:ptCount val="8"/>
                  <c:pt idx="0">
                    <c:v>216.319948256639</c:v>
                  </c:pt>
                  <c:pt idx="1">
                    <c:v>37.99698550237531</c:v>
                  </c:pt>
                  <c:pt idx="2">
                    <c:v>318.114112418044</c:v>
                  </c:pt>
                  <c:pt idx="3">
                    <c:v>294.0142107892111</c:v>
                  </c:pt>
                  <c:pt idx="4">
                    <c:v>271.546657790168</c:v>
                  </c:pt>
                  <c:pt idx="5">
                    <c:v>533.1946613831526</c:v>
                  </c:pt>
                  <c:pt idx="6">
                    <c:v>565.9419761445906</c:v>
                  </c:pt>
                  <c:pt idx="7">
                    <c:v>276.0507571168991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'K2-AVG'!$O$2:$V$2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'K2-AVG'!$O$3:$V$3</c:f>
              <c:numCache>
                <c:formatCode>0.00</c:formatCode>
                <c:ptCount val="8"/>
                <c:pt idx="0">
                  <c:v>262.4196787148596</c:v>
                </c:pt>
                <c:pt idx="1">
                  <c:v>42.81237011775988</c:v>
                </c:pt>
                <c:pt idx="2">
                  <c:v>356.1709844559586</c:v>
                </c:pt>
                <c:pt idx="3">
                  <c:v>826.7284965034966</c:v>
                </c:pt>
                <c:pt idx="4">
                  <c:v>590.971027538067</c:v>
                </c:pt>
                <c:pt idx="5">
                  <c:v>590.2543628756896</c:v>
                </c:pt>
                <c:pt idx="6">
                  <c:v>824.5310172404811</c:v>
                </c:pt>
                <c:pt idx="7">
                  <c:v>280.8661417322837</c:v>
                </c:pt>
              </c:numCache>
            </c:numRef>
          </c:val>
        </c:ser>
        <c:ser>
          <c:idx val="1"/>
          <c:order val="1"/>
          <c:tx>
            <c:strRef>
              <c:f>'K2-AVG'!$N$4</c:f>
              <c:strCache>
                <c:ptCount val="1"/>
                <c:pt idx="0">
                  <c:v>Median-Q1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'K2-AVG'!$O$2:$V$2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'K2-AVG'!$O$4:$V$4</c:f>
              <c:numCache>
                <c:formatCode>0.00</c:formatCode>
                <c:ptCount val="8"/>
                <c:pt idx="0">
                  <c:v>191.1035770990936</c:v>
                </c:pt>
                <c:pt idx="1">
                  <c:v>155.1876298822401</c:v>
                </c:pt>
                <c:pt idx="2">
                  <c:v>1433.594042866446</c:v>
                </c:pt>
                <c:pt idx="3">
                  <c:v>118.8472610722613</c:v>
                </c:pt>
                <c:pt idx="4">
                  <c:v>329.3489724619328</c:v>
                </c:pt>
                <c:pt idx="5">
                  <c:v>588.3987291303426</c:v>
                </c:pt>
                <c:pt idx="6">
                  <c:v>443.4748034812887</c:v>
                </c:pt>
                <c:pt idx="7">
                  <c:v>172.6571140816695</c:v>
                </c:pt>
              </c:numCache>
            </c:numRef>
          </c:val>
        </c:ser>
        <c:ser>
          <c:idx val="2"/>
          <c:order val="2"/>
          <c:tx>
            <c:strRef>
              <c:f>'K2-AVG'!$N$5</c:f>
              <c:strCache>
                <c:ptCount val="1"/>
                <c:pt idx="0">
                  <c:v>Q3-Median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'K2-AVG'!$O$6:$V$6</c:f>
                <c:numCache>
                  <c:formatCode>General</c:formatCode>
                  <c:ptCount val="8"/>
                  <c:pt idx="0">
                    <c:v>2654.109166625053</c:v>
                  </c:pt>
                  <c:pt idx="1">
                    <c:v>1374.904147887406</c:v>
                  </c:pt>
                  <c:pt idx="2">
                    <c:v>2947.581598594642</c:v>
                  </c:pt>
                  <c:pt idx="3">
                    <c:v>4502.878009200301</c:v>
                  </c:pt>
                  <c:pt idx="4">
                    <c:v>17358.54751293229</c:v>
                  </c:pt>
                  <c:pt idx="5">
                    <c:v>5082.19548142932</c:v>
                  </c:pt>
                  <c:pt idx="6">
                    <c:v>12953.49459110326</c:v>
                  </c:pt>
                  <c:pt idx="7">
                    <c:v>17619.02277980125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'K2-AVG'!$O$2:$V$2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'K2-AVG'!$O$5:$V$5</c:f>
              <c:numCache>
                <c:formatCode>0.00</c:formatCode>
                <c:ptCount val="8"/>
                <c:pt idx="0">
                  <c:v>3366.660708983384</c:v>
                </c:pt>
                <c:pt idx="1">
                  <c:v>730.8974186922287</c:v>
                </c:pt>
                <c:pt idx="2">
                  <c:v>841.399527929107</c:v>
                </c:pt>
                <c:pt idx="3">
                  <c:v>3644.275387910541</c:v>
                </c:pt>
                <c:pt idx="4">
                  <c:v>784.797685305592</c:v>
                </c:pt>
                <c:pt idx="5">
                  <c:v>2174.465562690302</c:v>
                </c:pt>
                <c:pt idx="6">
                  <c:v>3589.41101481459</c:v>
                </c:pt>
                <c:pt idx="7">
                  <c:v>2613.060313591146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0757536"/>
        <c:axId val="970760800"/>
      </c:barChart>
      <c:catAx>
        <c:axId val="97075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760800"/>
        <c:crosses val="autoZero"/>
        <c:auto val="1"/>
        <c:lblAlgn val="ctr"/>
        <c:lblOffset val="100"/>
        <c:noMultiLvlLbl val="0"/>
      </c:catAx>
      <c:valAx>
        <c:axId val="97076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757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'K5-MED'!$N$3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'K5-MED'!$O$7:$V$7</c:f>
                <c:numCache>
                  <c:formatCode>General</c:formatCode>
                  <c:ptCount val="8"/>
                  <c:pt idx="0">
                    <c:v>216.319948256639</c:v>
                  </c:pt>
                  <c:pt idx="1">
                    <c:v>37.99698550237531</c:v>
                  </c:pt>
                  <c:pt idx="2">
                    <c:v>318.114112418044</c:v>
                  </c:pt>
                  <c:pt idx="3">
                    <c:v>593.8519202956768</c:v>
                  </c:pt>
                  <c:pt idx="4">
                    <c:v>444.2128205128206</c:v>
                  </c:pt>
                  <c:pt idx="5">
                    <c:v>980.5000484282454</c:v>
                  </c:pt>
                  <c:pt idx="6">
                    <c:v>597.7418408914393</c:v>
                  </c:pt>
                  <c:pt idx="7">
                    <c:v>276.0507571168991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'K5-MED'!$O$2:$V$2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'K5-MED'!$O$3:$V$3</c:f>
              <c:numCache>
                <c:formatCode>0.00</c:formatCode>
                <c:ptCount val="8"/>
                <c:pt idx="0">
                  <c:v>262.4196787148596</c:v>
                </c:pt>
                <c:pt idx="1">
                  <c:v>42.81237011775988</c:v>
                </c:pt>
                <c:pt idx="2">
                  <c:v>356.1709844559586</c:v>
                </c:pt>
                <c:pt idx="3">
                  <c:v>1330.851920295677</c:v>
                </c:pt>
                <c:pt idx="4">
                  <c:v>698.5461538461539</c:v>
                </c:pt>
                <c:pt idx="5">
                  <c:v>1139.483625070581</c:v>
                </c:pt>
                <c:pt idx="6">
                  <c:v>842.5854427871738</c:v>
                </c:pt>
                <c:pt idx="7">
                  <c:v>280.8661417322837</c:v>
                </c:pt>
              </c:numCache>
            </c:numRef>
          </c:val>
        </c:ser>
        <c:ser>
          <c:idx val="1"/>
          <c:order val="1"/>
          <c:tx>
            <c:strRef>
              <c:f>'K5-MED'!$N$4</c:f>
              <c:strCache>
                <c:ptCount val="1"/>
                <c:pt idx="0">
                  <c:v>Median-Q1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'K5-MED'!$O$2:$V$2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'K5-MED'!$O$4:$V$4</c:f>
              <c:numCache>
                <c:formatCode>0.00</c:formatCode>
                <c:ptCount val="8"/>
                <c:pt idx="0">
                  <c:v>191.1035770990936</c:v>
                </c:pt>
                <c:pt idx="1">
                  <c:v>155.1876298822401</c:v>
                </c:pt>
                <c:pt idx="2">
                  <c:v>1433.594042866446</c:v>
                </c:pt>
                <c:pt idx="3">
                  <c:v>609.6337193910073</c:v>
                </c:pt>
                <c:pt idx="4">
                  <c:v>91.88160819350492</c:v>
                </c:pt>
                <c:pt idx="5">
                  <c:v>951.1471026922218</c:v>
                </c:pt>
                <c:pt idx="6">
                  <c:v>691.8174008147214</c:v>
                </c:pt>
                <c:pt idx="7">
                  <c:v>172.6571140816695</c:v>
                </c:pt>
              </c:numCache>
            </c:numRef>
          </c:val>
        </c:ser>
        <c:ser>
          <c:idx val="2"/>
          <c:order val="2"/>
          <c:tx>
            <c:strRef>
              <c:f>'K5-MED'!$N$5</c:f>
              <c:strCache>
                <c:ptCount val="1"/>
                <c:pt idx="0">
                  <c:v>Q3-Median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'K5-MED'!$O$6:$V$6</c:f>
                <c:numCache>
                  <c:formatCode>General</c:formatCode>
                  <c:ptCount val="8"/>
                  <c:pt idx="0">
                    <c:v>2654.109166625053</c:v>
                  </c:pt>
                  <c:pt idx="1">
                    <c:v>1374.904147887406</c:v>
                  </c:pt>
                  <c:pt idx="2">
                    <c:v>2947.581598594642</c:v>
                  </c:pt>
                  <c:pt idx="3">
                    <c:v>10552.86655373612</c:v>
                  </c:pt>
                  <c:pt idx="4">
                    <c:v>14841.07378219305</c:v>
                  </c:pt>
                  <c:pt idx="5">
                    <c:v>10653.6599883033</c:v>
                  </c:pt>
                  <c:pt idx="6">
                    <c:v>5821.670701133443</c:v>
                  </c:pt>
                  <c:pt idx="7">
                    <c:v>17619.02277980125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'K5-MED'!$O$2:$V$2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'K5-MED'!$O$5:$V$5</c:f>
              <c:numCache>
                <c:formatCode>0.00</c:formatCode>
                <c:ptCount val="8"/>
                <c:pt idx="0">
                  <c:v>3366.660708983384</c:v>
                </c:pt>
                <c:pt idx="1">
                  <c:v>730.8974186922287</c:v>
                </c:pt>
                <c:pt idx="2">
                  <c:v>841.399527929107</c:v>
                </c:pt>
                <c:pt idx="3">
                  <c:v>4737.885901815291</c:v>
                </c:pt>
                <c:pt idx="4">
                  <c:v>2036.230696204452</c:v>
                </c:pt>
                <c:pt idx="5">
                  <c:v>234.6921533129166</c:v>
                </c:pt>
                <c:pt idx="6">
                  <c:v>5540.099294770834</c:v>
                </c:pt>
                <c:pt idx="7">
                  <c:v>2613.060313591146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0791504"/>
        <c:axId val="970794768"/>
      </c:barChart>
      <c:catAx>
        <c:axId val="97079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794768"/>
        <c:crosses val="autoZero"/>
        <c:auto val="1"/>
        <c:lblAlgn val="ctr"/>
        <c:lblOffset val="100"/>
        <c:noMultiLvlLbl val="0"/>
      </c:catAx>
      <c:valAx>
        <c:axId val="97079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791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'K2-IWM'!$N$3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'K2-IWM'!$O$7:$V$7</c:f>
                <c:numCache>
                  <c:formatCode>General</c:formatCode>
                  <c:ptCount val="8"/>
                  <c:pt idx="0">
                    <c:v>216.319948256639</c:v>
                  </c:pt>
                  <c:pt idx="1">
                    <c:v>37.99698550237531</c:v>
                  </c:pt>
                  <c:pt idx="2">
                    <c:v>318.114112418044</c:v>
                  </c:pt>
                  <c:pt idx="3">
                    <c:v>180.0148603930804</c:v>
                  </c:pt>
                  <c:pt idx="4">
                    <c:v>452.0547728073265</c:v>
                  </c:pt>
                  <c:pt idx="5">
                    <c:v>420.5612207885293</c:v>
                  </c:pt>
                  <c:pt idx="6">
                    <c:v>1297.486881244383</c:v>
                  </c:pt>
                  <c:pt idx="7">
                    <c:v>276.0507571168991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'K2-IWM'!$O$2:$V$2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'K2-IWM'!$O$3:$V$3</c:f>
              <c:numCache>
                <c:formatCode>0.00</c:formatCode>
                <c:ptCount val="8"/>
                <c:pt idx="0">
                  <c:v>262.4196787148596</c:v>
                </c:pt>
                <c:pt idx="1">
                  <c:v>42.81237011775988</c:v>
                </c:pt>
                <c:pt idx="2">
                  <c:v>356.1709844559586</c:v>
                </c:pt>
                <c:pt idx="3">
                  <c:v>528.1903923079746</c:v>
                </c:pt>
                <c:pt idx="4">
                  <c:v>638.8047728073265</c:v>
                </c:pt>
                <c:pt idx="5">
                  <c:v>564.7307123139532</c:v>
                </c:pt>
                <c:pt idx="6">
                  <c:v>1318.695287549112</c:v>
                </c:pt>
                <c:pt idx="7">
                  <c:v>280.8661417322837</c:v>
                </c:pt>
              </c:numCache>
            </c:numRef>
          </c:val>
        </c:ser>
        <c:ser>
          <c:idx val="1"/>
          <c:order val="1"/>
          <c:tx>
            <c:strRef>
              <c:f>'K2-IWM'!$N$4</c:f>
              <c:strCache>
                <c:ptCount val="1"/>
                <c:pt idx="0">
                  <c:v>Median-Q1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'K2-IWM'!$O$2:$V$2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'K2-IWM'!$O$4:$V$4</c:f>
              <c:numCache>
                <c:formatCode>0.00</c:formatCode>
                <c:ptCount val="8"/>
                <c:pt idx="0">
                  <c:v>191.1035770990936</c:v>
                </c:pt>
                <c:pt idx="1">
                  <c:v>155.1876298822401</c:v>
                </c:pt>
                <c:pt idx="2">
                  <c:v>1433.594042866446</c:v>
                </c:pt>
                <c:pt idx="3">
                  <c:v>901.787465262343</c:v>
                </c:pt>
                <c:pt idx="4">
                  <c:v>1061.80402348897</c:v>
                </c:pt>
                <c:pt idx="5">
                  <c:v>1846.662045346213</c:v>
                </c:pt>
                <c:pt idx="6">
                  <c:v>974.8351472334969</c:v>
                </c:pt>
                <c:pt idx="7">
                  <c:v>172.6571140816695</c:v>
                </c:pt>
              </c:numCache>
            </c:numRef>
          </c:val>
        </c:ser>
        <c:ser>
          <c:idx val="2"/>
          <c:order val="2"/>
          <c:tx>
            <c:strRef>
              <c:f>'K2-IWM'!$N$5</c:f>
              <c:strCache>
                <c:ptCount val="1"/>
                <c:pt idx="0">
                  <c:v>Q3-Median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'K2-IWM'!$O$6:$V$6</c:f>
                <c:numCache>
                  <c:formatCode>General</c:formatCode>
                  <c:ptCount val="8"/>
                  <c:pt idx="0">
                    <c:v>2654.109166625053</c:v>
                  </c:pt>
                  <c:pt idx="1">
                    <c:v>1374.904147887406</c:v>
                  </c:pt>
                  <c:pt idx="2">
                    <c:v>2947.581598594642</c:v>
                  </c:pt>
                  <c:pt idx="3">
                    <c:v>2144.932485775831</c:v>
                  </c:pt>
                  <c:pt idx="4">
                    <c:v>13430.69936760284</c:v>
                  </c:pt>
                  <c:pt idx="5">
                    <c:v>1423.210271133969</c:v>
                  </c:pt>
                  <c:pt idx="6">
                    <c:v>1629.868423547596</c:v>
                  </c:pt>
                  <c:pt idx="7">
                    <c:v>17619.02277980125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'K2-IWM'!$O$2:$V$2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'K2-IWM'!$O$5:$V$5</c:f>
              <c:numCache>
                <c:formatCode>0.00</c:formatCode>
                <c:ptCount val="8"/>
                <c:pt idx="0">
                  <c:v>3366.660708983384</c:v>
                </c:pt>
                <c:pt idx="1">
                  <c:v>730.8974186922287</c:v>
                </c:pt>
                <c:pt idx="2">
                  <c:v>841.399527929107</c:v>
                </c:pt>
                <c:pt idx="3">
                  <c:v>3373.967021755464</c:v>
                </c:pt>
                <c:pt idx="4">
                  <c:v>751.842397898617</c:v>
                </c:pt>
                <c:pt idx="5">
                  <c:v>836.5996826325917</c:v>
                </c:pt>
                <c:pt idx="6">
                  <c:v>1943.243305331373</c:v>
                </c:pt>
                <c:pt idx="7">
                  <c:v>2613.060313591146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0828464"/>
        <c:axId val="970831728"/>
      </c:barChart>
      <c:catAx>
        <c:axId val="97082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831728"/>
        <c:crosses val="autoZero"/>
        <c:auto val="1"/>
        <c:lblAlgn val="ctr"/>
        <c:lblOffset val="100"/>
        <c:noMultiLvlLbl val="0"/>
      </c:catAx>
      <c:valAx>
        <c:axId val="970831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82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'K3-MED'!$N$3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'K3-MED'!$S$2:$V$2</c:f>
              <c:strCache>
                <c:ptCount val="4"/>
                <c:pt idx="0">
                  <c:v>Set 1</c:v>
                </c:pt>
                <c:pt idx="1">
                  <c:v>Set 2</c:v>
                </c:pt>
                <c:pt idx="2">
                  <c:v>Set 3</c:v>
                </c:pt>
                <c:pt idx="3">
                  <c:v>Aggregate</c:v>
                </c:pt>
              </c:strCache>
            </c:strRef>
          </c:cat>
          <c:val>
            <c:numRef>
              <c:f>'K3-MED'!$S$3:$V$3</c:f>
              <c:numCache>
                <c:formatCode>0.00</c:formatCode>
                <c:ptCount val="4"/>
                <c:pt idx="0">
                  <c:v>410.675925925926</c:v>
                </c:pt>
                <c:pt idx="1">
                  <c:v>627.2426526798606</c:v>
                </c:pt>
                <c:pt idx="2">
                  <c:v>663.1313469139557</c:v>
                </c:pt>
                <c:pt idx="3">
                  <c:v>455.0334448160538</c:v>
                </c:pt>
              </c:numCache>
            </c:numRef>
          </c:val>
        </c:ser>
        <c:ser>
          <c:idx val="1"/>
          <c:order val="1"/>
          <c:tx>
            <c:strRef>
              <c:f>'K3-MED'!$N$4</c:f>
              <c:strCache>
                <c:ptCount val="1"/>
                <c:pt idx="0">
                  <c:v>Median-Q1</c:v>
                </c:pt>
              </c:strCache>
            </c:strRef>
          </c:tx>
          <c:spPr>
            <a:pattFill prst="pct5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15875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'K3-MED'!$S$7:$V$7</c:f>
                <c:numCache>
                  <c:formatCode>General</c:formatCode>
                  <c:ptCount val="4"/>
                  <c:pt idx="0">
                    <c:v>181.013674270297</c:v>
                  </c:pt>
                  <c:pt idx="1">
                    <c:v>603.2463023148973</c:v>
                  </c:pt>
                  <c:pt idx="2">
                    <c:v>239.297354819094</c:v>
                  </c:pt>
                  <c:pt idx="3">
                    <c:v>431.0370944510905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'K3-MED'!$S$2:$V$2</c:f>
              <c:strCache>
                <c:ptCount val="4"/>
                <c:pt idx="0">
                  <c:v>Set 1</c:v>
                </c:pt>
                <c:pt idx="1">
                  <c:v>Set 2</c:v>
                </c:pt>
                <c:pt idx="2">
                  <c:v>Set 3</c:v>
                </c:pt>
                <c:pt idx="3">
                  <c:v>Aggregate</c:v>
                </c:pt>
              </c:strCache>
            </c:strRef>
          </c:cat>
          <c:val>
            <c:numRef>
              <c:f>'K3-MED'!$S$4:$V$4</c:f>
              <c:numCache>
                <c:formatCode>0.00</c:formatCode>
                <c:ptCount val="4"/>
                <c:pt idx="0">
                  <c:v>745.2407407407405</c:v>
                </c:pt>
                <c:pt idx="1">
                  <c:v>1245.50147264651</c:v>
                </c:pt>
                <c:pt idx="2">
                  <c:v>380.8591292765207</c:v>
                </c:pt>
                <c:pt idx="3">
                  <c:v>700.8832218506127</c:v>
                </c:pt>
              </c:numCache>
            </c:numRef>
          </c:val>
        </c:ser>
        <c:ser>
          <c:idx val="2"/>
          <c:order val="2"/>
          <c:tx>
            <c:strRef>
              <c:f>'K3-MED'!$N$5</c:f>
              <c:strCache>
                <c:ptCount val="1"/>
                <c:pt idx="0">
                  <c:v>Q3-Median</c:v>
                </c:pt>
              </c:strCache>
            </c:strRef>
          </c:tx>
          <c:spPr>
            <a:pattFill prst="pct5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15875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'K3-MED'!$S$6:$V$6</c:f>
                <c:numCache>
                  <c:formatCode>General</c:formatCode>
                  <c:ptCount val="4"/>
                  <c:pt idx="0">
                    <c:v>14354.79217401225</c:v>
                  </c:pt>
                  <c:pt idx="1">
                    <c:v>8563.696368037462</c:v>
                  </c:pt>
                  <c:pt idx="2">
                    <c:v>1047.751911848985</c:v>
                  </c:pt>
                  <c:pt idx="3">
                    <c:v>14098.48796543398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'K3-MED'!$S$2:$V$2</c:f>
              <c:strCache>
                <c:ptCount val="4"/>
                <c:pt idx="0">
                  <c:v>Set 1</c:v>
                </c:pt>
                <c:pt idx="1">
                  <c:v>Set 2</c:v>
                </c:pt>
                <c:pt idx="2">
                  <c:v>Set 3</c:v>
                </c:pt>
                <c:pt idx="3">
                  <c:v>Aggregate</c:v>
                </c:pt>
              </c:strCache>
            </c:strRef>
          </c:cat>
          <c:val>
            <c:numRef>
              <c:f>'K3-MED'!$S$5:$V$5</c:f>
              <c:numCache>
                <c:formatCode>0.00</c:formatCode>
                <c:ptCount val="4"/>
                <c:pt idx="0">
                  <c:v>1078.788427080646</c:v>
                </c:pt>
                <c:pt idx="1">
                  <c:v>315.5177059930779</c:v>
                </c:pt>
                <c:pt idx="2">
                  <c:v>1338.294648997575</c:v>
                </c:pt>
                <c:pt idx="3">
                  <c:v>1335.092635658915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0866896"/>
        <c:axId val="970870160"/>
      </c:barChart>
      <c:catAx>
        <c:axId val="97086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870160"/>
        <c:crosses val="autoZero"/>
        <c:auto val="1"/>
        <c:lblAlgn val="ctr"/>
        <c:lblOffset val="100"/>
        <c:noMultiLvlLbl val="0"/>
      </c:catAx>
      <c:valAx>
        <c:axId val="970870160"/>
        <c:scaling>
          <c:orientation val="minMax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86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'K4-MED'!$N$3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'K4-MED'!$O$7:$V$7</c:f>
                <c:numCache>
                  <c:formatCode>General</c:formatCode>
                  <c:ptCount val="8"/>
                  <c:pt idx="0">
                    <c:v>216.319948256639</c:v>
                  </c:pt>
                  <c:pt idx="1">
                    <c:v>37.99698550237531</c:v>
                  </c:pt>
                  <c:pt idx="2">
                    <c:v>318.114112418044</c:v>
                  </c:pt>
                  <c:pt idx="3">
                    <c:v>269.9924086336646</c:v>
                  </c:pt>
                  <c:pt idx="4">
                    <c:v>419.8655462184875</c:v>
                  </c:pt>
                  <c:pt idx="5">
                    <c:v>1013.841509269666</c:v>
                  </c:pt>
                  <c:pt idx="6">
                    <c:v>928.0621567479964</c:v>
                  </c:pt>
                  <c:pt idx="7">
                    <c:v>276.0507571168991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'K4-MED'!$O$2:$V$2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'K4-MED'!$O$3:$V$3</c:f>
              <c:numCache>
                <c:formatCode>0.00</c:formatCode>
                <c:ptCount val="8"/>
                <c:pt idx="0">
                  <c:v>262.4196787148596</c:v>
                </c:pt>
                <c:pt idx="1">
                  <c:v>42.81237011775988</c:v>
                </c:pt>
                <c:pt idx="2">
                  <c:v>356.1709844559586</c:v>
                </c:pt>
                <c:pt idx="3">
                  <c:v>986.9924086336643</c:v>
                </c:pt>
                <c:pt idx="4">
                  <c:v>739.2899159663866</c:v>
                </c:pt>
                <c:pt idx="5">
                  <c:v>1049.657652767424</c:v>
                </c:pt>
                <c:pt idx="6">
                  <c:v>1270.50181192041</c:v>
                </c:pt>
                <c:pt idx="7">
                  <c:v>280.8661417322837</c:v>
                </c:pt>
              </c:numCache>
            </c:numRef>
          </c:val>
        </c:ser>
        <c:ser>
          <c:idx val="1"/>
          <c:order val="1"/>
          <c:tx>
            <c:strRef>
              <c:f>'K4-MED'!$N$4</c:f>
              <c:strCache>
                <c:ptCount val="1"/>
                <c:pt idx="0">
                  <c:v>Median-Q1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'K4-MED'!$O$2:$V$2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'K4-MED'!$O$4:$V$4</c:f>
              <c:numCache>
                <c:formatCode>0.00</c:formatCode>
                <c:ptCount val="8"/>
                <c:pt idx="0">
                  <c:v>191.1035770990936</c:v>
                </c:pt>
                <c:pt idx="1">
                  <c:v>155.1876298822401</c:v>
                </c:pt>
                <c:pt idx="2">
                  <c:v>1433.594042866446</c:v>
                </c:pt>
                <c:pt idx="3">
                  <c:v>592.0008573596012</c:v>
                </c:pt>
                <c:pt idx="4">
                  <c:v>432.6144879004232</c:v>
                </c:pt>
                <c:pt idx="5">
                  <c:v>1217.600774198868</c:v>
                </c:pt>
                <c:pt idx="6">
                  <c:v>3023.991268924455</c:v>
                </c:pt>
                <c:pt idx="7">
                  <c:v>172.6571140816695</c:v>
                </c:pt>
              </c:numCache>
            </c:numRef>
          </c:val>
        </c:ser>
        <c:ser>
          <c:idx val="2"/>
          <c:order val="2"/>
          <c:tx>
            <c:strRef>
              <c:f>'K4-MED'!$N$5</c:f>
              <c:strCache>
                <c:ptCount val="1"/>
                <c:pt idx="0">
                  <c:v>Q3-Median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'K4-MED'!$O$6:$V$6</c:f>
                <c:numCache>
                  <c:formatCode>General</c:formatCode>
                  <c:ptCount val="8"/>
                  <c:pt idx="0">
                    <c:v>2654.109166625053</c:v>
                  </c:pt>
                  <c:pt idx="1">
                    <c:v>1374.904147887406</c:v>
                  </c:pt>
                  <c:pt idx="2">
                    <c:v>2947.581598594642</c:v>
                  </c:pt>
                  <c:pt idx="3">
                    <c:v>3272.627315069968</c:v>
                  </c:pt>
                  <c:pt idx="4">
                    <c:v>7856.906444440736</c:v>
                  </c:pt>
                  <c:pt idx="5">
                    <c:v>10955.2915698725</c:v>
                  </c:pt>
                  <c:pt idx="6">
                    <c:v>659.282915506009</c:v>
                  </c:pt>
                  <c:pt idx="7">
                    <c:v>17619.02277980125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'K4-MED'!$O$2:$V$2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'K4-MED'!$O$5:$V$5</c:f>
              <c:numCache>
                <c:formatCode>0.00</c:formatCode>
                <c:ptCount val="8"/>
                <c:pt idx="0">
                  <c:v>3366.660708983384</c:v>
                </c:pt>
                <c:pt idx="1">
                  <c:v>730.8974186922287</c:v>
                </c:pt>
                <c:pt idx="2">
                  <c:v>841.399527929107</c:v>
                </c:pt>
                <c:pt idx="3">
                  <c:v>4487.279111244458</c:v>
                </c:pt>
                <c:pt idx="4">
                  <c:v>932.3303165493152</c:v>
                </c:pt>
                <c:pt idx="5">
                  <c:v>1634.07121528243</c:v>
                </c:pt>
                <c:pt idx="6">
                  <c:v>1250.627108882018</c:v>
                </c:pt>
                <c:pt idx="7">
                  <c:v>2613.060313591146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0897840"/>
        <c:axId val="970901104"/>
      </c:barChart>
      <c:catAx>
        <c:axId val="97089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901104"/>
        <c:crosses val="autoZero"/>
        <c:auto val="1"/>
        <c:lblAlgn val="ctr"/>
        <c:lblOffset val="100"/>
        <c:noMultiLvlLbl val="0"/>
      </c:catAx>
      <c:valAx>
        <c:axId val="97090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897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'K4-IWM'!$N$3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'K4-IWM'!$O$7:$V$7</c:f>
                <c:numCache>
                  <c:formatCode>General</c:formatCode>
                  <c:ptCount val="8"/>
                  <c:pt idx="0">
                    <c:v>216.319948256639</c:v>
                  </c:pt>
                  <c:pt idx="1">
                    <c:v>37.99698550237531</c:v>
                  </c:pt>
                  <c:pt idx="2">
                    <c:v>318.114112418044</c:v>
                  </c:pt>
                  <c:pt idx="3">
                    <c:v>143.4775327387625</c:v>
                  </c:pt>
                  <c:pt idx="4">
                    <c:v>337.3408738184892</c:v>
                  </c:pt>
                  <c:pt idx="5">
                    <c:v>576.7652081866712</c:v>
                  </c:pt>
                  <c:pt idx="6">
                    <c:v>734.6895291111439</c:v>
                  </c:pt>
                  <c:pt idx="7">
                    <c:v>276.0507571168991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'K4-IWM'!$O$2:$V$2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'K4-IWM'!$O$3:$V$3</c:f>
              <c:numCache>
                <c:formatCode>0.00</c:formatCode>
                <c:ptCount val="8"/>
                <c:pt idx="0">
                  <c:v>262.4196787148596</c:v>
                </c:pt>
                <c:pt idx="1">
                  <c:v>42.81237011775988</c:v>
                </c:pt>
                <c:pt idx="2">
                  <c:v>356.1709844559586</c:v>
                </c:pt>
                <c:pt idx="3">
                  <c:v>562.294403683247</c:v>
                </c:pt>
                <c:pt idx="4">
                  <c:v>666.9204192730347</c:v>
                </c:pt>
                <c:pt idx="5">
                  <c:v>782.4537127289494</c:v>
                </c:pt>
                <c:pt idx="6">
                  <c:v>978.4058060895613</c:v>
                </c:pt>
                <c:pt idx="7">
                  <c:v>280.8661417322837</c:v>
                </c:pt>
              </c:numCache>
            </c:numRef>
          </c:val>
        </c:ser>
        <c:ser>
          <c:idx val="1"/>
          <c:order val="1"/>
          <c:tx>
            <c:strRef>
              <c:f>'K4-IWM'!$N$4</c:f>
              <c:strCache>
                <c:ptCount val="1"/>
                <c:pt idx="0">
                  <c:v>Median-Q1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'K4-IWM'!$O$2:$V$2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'K4-IWM'!$O$4:$V$4</c:f>
              <c:numCache>
                <c:formatCode>0.00</c:formatCode>
                <c:ptCount val="8"/>
                <c:pt idx="0">
                  <c:v>191.1035770990936</c:v>
                </c:pt>
                <c:pt idx="1">
                  <c:v>155.1876298822401</c:v>
                </c:pt>
                <c:pt idx="2">
                  <c:v>1433.594042866446</c:v>
                </c:pt>
                <c:pt idx="3">
                  <c:v>833.7172721409287</c:v>
                </c:pt>
                <c:pt idx="4">
                  <c:v>517.5664333166066</c:v>
                </c:pt>
                <c:pt idx="5">
                  <c:v>1375.678825840476</c:v>
                </c:pt>
                <c:pt idx="6">
                  <c:v>2044.220914409612</c:v>
                </c:pt>
                <c:pt idx="7">
                  <c:v>172.6571140816695</c:v>
                </c:pt>
              </c:numCache>
            </c:numRef>
          </c:val>
        </c:ser>
        <c:ser>
          <c:idx val="2"/>
          <c:order val="2"/>
          <c:tx>
            <c:strRef>
              <c:f>'K4-IWM'!$N$5</c:f>
              <c:strCache>
                <c:ptCount val="1"/>
                <c:pt idx="0">
                  <c:v>Q3-Median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'K4-IWM'!$O$6:$V$6</c:f>
                <c:numCache>
                  <c:formatCode>General</c:formatCode>
                  <c:ptCount val="8"/>
                  <c:pt idx="0">
                    <c:v>2654.109166625053</c:v>
                  </c:pt>
                  <c:pt idx="1">
                    <c:v>1374.904147887406</c:v>
                  </c:pt>
                  <c:pt idx="2">
                    <c:v>2947.581598594642</c:v>
                  </c:pt>
                  <c:pt idx="3">
                    <c:v>2799.038429164129</c:v>
                  </c:pt>
                  <c:pt idx="4">
                    <c:v>8743.488557776558</c:v>
                  </c:pt>
                  <c:pt idx="5">
                    <c:v>6556.456457763235</c:v>
                  </c:pt>
                  <c:pt idx="6">
                    <c:v>5098.243163343155</c:v>
                  </c:pt>
                  <c:pt idx="7">
                    <c:v>17619.02277980125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'K4-IWM'!$O$2:$V$2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'K4-IWM'!$O$5:$V$5</c:f>
              <c:numCache>
                <c:formatCode>0.00</c:formatCode>
                <c:ptCount val="8"/>
                <c:pt idx="0">
                  <c:v>3366.660708983384</c:v>
                </c:pt>
                <c:pt idx="1">
                  <c:v>730.8974186922287</c:v>
                </c:pt>
                <c:pt idx="2">
                  <c:v>841.399527929107</c:v>
                </c:pt>
                <c:pt idx="3">
                  <c:v>3938.749418226588</c:v>
                </c:pt>
                <c:pt idx="4">
                  <c:v>623.8094155044482</c:v>
                </c:pt>
                <c:pt idx="5">
                  <c:v>286.8256116157804</c:v>
                </c:pt>
                <c:pt idx="6">
                  <c:v>2514.965761180379</c:v>
                </c:pt>
                <c:pt idx="7">
                  <c:v>2613.060313591146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7044512"/>
        <c:axId val="1007047776"/>
      </c:barChart>
      <c:catAx>
        <c:axId val="100704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7047776"/>
        <c:crosses val="autoZero"/>
        <c:auto val="1"/>
        <c:lblAlgn val="ctr"/>
        <c:lblOffset val="100"/>
        <c:noMultiLvlLbl val="0"/>
      </c:catAx>
      <c:valAx>
        <c:axId val="100704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704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1094575</xdr:colOff>
      <xdr:row>7</xdr:row>
      <xdr:rowOff>40018</xdr:rowOff>
    </xdr:from>
    <xdr:to>
      <xdr:col>22</xdr:col>
      <xdr:colOff>776618</xdr:colOff>
      <xdr:row>23</xdr:row>
      <xdr:rowOff>9136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1094575</xdr:colOff>
      <xdr:row>7</xdr:row>
      <xdr:rowOff>40018</xdr:rowOff>
    </xdr:from>
    <xdr:to>
      <xdr:col>22</xdr:col>
      <xdr:colOff>776618</xdr:colOff>
      <xdr:row>23</xdr:row>
      <xdr:rowOff>9136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1094575</xdr:colOff>
      <xdr:row>7</xdr:row>
      <xdr:rowOff>40018</xdr:rowOff>
    </xdr:from>
    <xdr:to>
      <xdr:col>22</xdr:col>
      <xdr:colOff>776618</xdr:colOff>
      <xdr:row>23</xdr:row>
      <xdr:rowOff>9136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1094575</xdr:colOff>
      <xdr:row>7</xdr:row>
      <xdr:rowOff>40018</xdr:rowOff>
    </xdr:from>
    <xdr:to>
      <xdr:col>22</xdr:col>
      <xdr:colOff>776618</xdr:colOff>
      <xdr:row>23</xdr:row>
      <xdr:rowOff>9136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1094575</xdr:colOff>
      <xdr:row>7</xdr:row>
      <xdr:rowOff>40018</xdr:rowOff>
    </xdr:from>
    <xdr:to>
      <xdr:col>22</xdr:col>
      <xdr:colOff>776618</xdr:colOff>
      <xdr:row>23</xdr:row>
      <xdr:rowOff>9136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1094575</xdr:colOff>
      <xdr:row>7</xdr:row>
      <xdr:rowOff>40018</xdr:rowOff>
    </xdr:from>
    <xdr:to>
      <xdr:col>22</xdr:col>
      <xdr:colOff>776618</xdr:colOff>
      <xdr:row>23</xdr:row>
      <xdr:rowOff>9136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1094575</xdr:colOff>
      <xdr:row>7</xdr:row>
      <xdr:rowOff>40018</xdr:rowOff>
    </xdr:from>
    <xdr:to>
      <xdr:col>22</xdr:col>
      <xdr:colOff>776618</xdr:colOff>
      <xdr:row>23</xdr:row>
      <xdr:rowOff>9136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1094575</xdr:colOff>
      <xdr:row>7</xdr:row>
      <xdr:rowOff>40018</xdr:rowOff>
    </xdr:from>
    <xdr:to>
      <xdr:col>22</xdr:col>
      <xdr:colOff>776618</xdr:colOff>
      <xdr:row>23</xdr:row>
      <xdr:rowOff>9136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1094575</xdr:colOff>
      <xdr:row>7</xdr:row>
      <xdr:rowOff>40018</xdr:rowOff>
    </xdr:from>
    <xdr:to>
      <xdr:col>22</xdr:col>
      <xdr:colOff>776618</xdr:colOff>
      <xdr:row>23</xdr:row>
      <xdr:rowOff>9136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1094575</xdr:colOff>
      <xdr:row>7</xdr:row>
      <xdr:rowOff>40018</xdr:rowOff>
    </xdr:from>
    <xdr:to>
      <xdr:col>22</xdr:col>
      <xdr:colOff>776618</xdr:colOff>
      <xdr:row>23</xdr:row>
      <xdr:rowOff>9136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1094575</xdr:colOff>
      <xdr:row>7</xdr:row>
      <xdr:rowOff>40018</xdr:rowOff>
    </xdr:from>
    <xdr:to>
      <xdr:col>22</xdr:col>
      <xdr:colOff>776618</xdr:colOff>
      <xdr:row>23</xdr:row>
      <xdr:rowOff>9136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1094575</xdr:colOff>
      <xdr:row>7</xdr:row>
      <xdr:rowOff>40018</xdr:rowOff>
    </xdr:from>
    <xdr:to>
      <xdr:col>22</xdr:col>
      <xdr:colOff>776618</xdr:colOff>
      <xdr:row>23</xdr:row>
      <xdr:rowOff>9136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csv_result-maxwell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csv_result-maxwell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csv_result-maxwell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csv_result-maxwell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opLeftCell="A22" workbookViewId="0">
      <selection activeCell="H17" sqref="H17"/>
    </sheetView>
  </sheetViews>
  <sheetFormatPr baseColWidth="10" defaultRowHeight="16" x14ac:dyDescent="0.2"/>
  <cols>
    <col min="1" max="1" width="3.1640625" bestFit="1" customWidth="1"/>
    <col min="2" max="2" width="5.1640625" bestFit="1" customWidth="1"/>
    <col min="3" max="3" width="6" bestFit="1" customWidth="1"/>
    <col min="4" max="4" width="11.6640625" bestFit="1" customWidth="1"/>
  </cols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A2">
        <v>1</v>
      </c>
      <c r="B2">
        <v>647</v>
      </c>
      <c r="C2">
        <v>8</v>
      </c>
      <c r="D2">
        <v>7871</v>
      </c>
    </row>
    <row r="3" spans="1:4" x14ac:dyDescent="0.2">
      <c r="A3">
        <v>2</v>
      </c>
      <c r="B3">
        <v>130</v>
      </c>
      <c r="C3">
        <v>9</v>
      </c>
      <c r="D3">
        <v>845</v>
      </c>
    </row>
    <row r="4" spans="1:4" x14ac:dyDescent="0.2">
      <c r="A4">
        <v>3</v>
      </c>
      <c r="B4">
        <v>254</v>
      </c>
      <c r="C4">
        <v>6</v>
      </c>
      <c r="D4">
        <v>2330</v>
      </c>
    </row>
    <row r="5" spans="1:4" x14ac:dyDescent="0.2">
      <c r="A5">
        <v>4</v>
      </c>
      <c r="B5">
        <v>1056</v>
      </c>
      <c r="C5">
        <v>2</v>
      </c>
      <c r="D5">
        <v>21272</v>
      </c>
    </row>
    <row r="6" spans="1:4" x14ac:dyDescent="0.2">
      <c r="A6">
        <v>5</v>
      </c>
      <c r="B6">
        <v>383</v>
      </c>
      <c r="C6">
        <v>4</v>
      </c>
      <c r="D6">
        <v>4224</v>
      </c>
    </row>
    <row r="7" spans="1:4" x14ac:dyDescent="0.2">
      <c r="A7">
        <v>6</v>
      </c>
      <c r="B7">
        <v>345</v>
      </c>
      <c r="C7">
        <v>8</v>
      </c>
      <c r="D7">
        <v>2826</v>
      </c>
    </row>
    <row r="8" spans="1:4" x14ac:dyDescent="0.2">
      <c r="A8">
        <v>7</v>
      </c>
      <c r="B8">
        <v>209</v>
      </c>
      <c r="C8">
        <v>3</v>
      </c>
      <c r="D8">
        <v>7320</v>
      </c>
    </row>
    <row r="9" spans="1:4" x14ac:dyDescent="0.2">
      <c r="A9">
        <v>8</v>
      </c>
      <c r="B9">
        <v>366</v>
      </c>
      <c r="C9">
        <v>2</v>
      </c>
      <c r="D9">
        <v>9125</v>
      </c>
    </row>
    <row r="10" spans="1:4" x14ac:dyDescent="0.2">
      <c r="A10">
        <v>9</v>
      </c>
      <c r="B10">
        <v>1181</v>
      </c>
      <c r="C10">
        <v>3</v>
      </c>
      <c r="D10">
        <v>11900</v>
      </c>
    </row>
    <row r="11" spans="1:4" x14ac:dyDescent="0.2">
      <c r="A11">
        <v>10</v>
      </c>
      <c r="B11">
        <v>181</v>
      </c>
      <c r="C11">
        <v>3</v>
      </c>
      <c r="D11">
        <v>4300</v>
      </c>
    </row>
    <row r="12" spans="1:4" x14ac:dyDescent="0.2">
      <c r="A12">
        <v>11</v>
      </c>
      <c r="B12">
        <v>739</v>
      </c>
      <c r="C12">
        <v>6</v>
      </c>
      <c r="D12">
        <v>4150</v>
      </c>
    </row>
    <row r="13" spans="1:4" x14ac:dyDescent="0.2">
      <c r="A13">
        <v>12</v>
      </c>
      <c r="B13">
        <v>108</v>
      </c>
      <c r="C13">
        <v>7</v>
      </c>
      <c r="D13">
        <v>900</v>
      </c>
    </row>
    <row r="14" spans="1:4" x14ac:dyDescent="0.2">
      <c r="A14">
        <v>13</v>
      </c>
      <c r="B14">
        <v>48</v>
      </c>
      <c r="C14">
        <v>6</v>
      </c>
      <c r="D14">
        <v>583</v>
      </c>
    </row>
    <row r="15" spans="1:4" x14ac:dyDescent="0.2">
      <c r="A15">
        <v>14</v>
      </c>
      <c r="B15">
        <v>249</v>
      </c>
      <c r="C15">
        <v>7</v>
      </c>
      <c r="D15">
        <v>2565</v>
      </c>
    </row>
    <row r="16" spans="1:4" x14ac:dyDescent="0.2">
      <c r="A16">
        <v>15</v>
      </c>
      <c r="B16">
        <v>371</v>
      </c>
      <c r="C16">
        <v>8</v>
      </c>
      <c r="D16">
        <v>4047</v>
      </c>
    </row>
    <row r="17" spans="1:4" x14ac:dyDescent="0.2">
      <c r="A17">
        <v>16</v>
      </c>
      <c r="B17">
        <v>211</v>
      </c>
      <c r="C17">
        <v>3</v>
      </c>
      <c r="D17">
        <v>1520</v>
      </c>
    </row>
    <row r="18" spans="1:4" x14ac:dyDescent="0.2">
      <c r="A18">
        <v>17</v>
      </c>
      <c r="B18">
        <v>1849</v>
      </c>
      <c r="C18">
        <v>7</v>
      </c>
      <c r="D18">
        <v>25910</v>
      </c>
    </row>
    <row r="19" spans="1:4" x14ac:dyDescent="0.2">
      <c r="A19">
        <v>18</v>
      </c>
      <c r="B19">
        <v>2482</v>
      </c>
      <c r="C19">
        <v>5</v>
      </c>
      <c r="D19">
        <v>37286</v>
      </c>
    </row>
    <row r="20" spans="1:4" x14ac:dyDescent="0.2">
      <c r="A20">
        <v>19</v>
      </c>
      <c r="B20">
        <v>434</v>
      </c>
      <c r="C20">
        <v>1</v>
      </c>
      <c r="D20">
        <v>15052</v>
      </c>
    </row>
    <row r="21" spans="1:4" x14ac:dyDescent="0.2">
      <c r="A21">
        <v>20</v>
      </c>
      <c r="B21">
        <v>292</v>
      </c>
      <c r="C21">
        <v>3</v>
      </c>
      <c r="D21">
        <v>11039</v>
      </c>
    </row>
    <row r="22" spans="1:4" x14ac:dyDescent="0.2">
      <c r="A22">
        <v>21</v>
      </c>
      <c r="B22">
        <v>2954</v>
      </c>
      <c r="C22">
        <v>6</v>
      </c>
      <c r="D22">
        <v>18500</v>
      </c>
    </row>
    <row r="23" spans="1:4" x14ac:dyDescent="0.2">
      <c r="A23">
        <v>22</v>
      </c>
      <c r="B23">
        <v>304</v>
      </c>
      <c r="C23">
        <v>7</v>
      </c>
      <c r="D23">
        <v>9369</v>
      </c>
    </row>
    <row r="24" spans="1:4" x14ac:dyDescent="0.2">
      <c r="A24">
        <v>23</v>
      </c>
      <c r="B24">
        <v>353</v>
      </c>
      <c r="C24">
        <v>5</v>
      </c>
      <c r="D24">
        <v>7184</v>
      </c>
    </row>
    <row r="25" spans="1:4" x14ac:dyDescent="0.2">
      <c r="A25">
        <v>24</v>
      </c>
      <c r="B25">
        <v>567</v>
      </c>
      <c r="C25">
        <v>8</v>
      </c>
      <c r="D25">
        <v>10447</v>
      </c>
    </row>
    <row r="26" spans="1:4" x14ac:dyDescent="0.2">
      <c r="A26">
        <v>25</v>
      </c>
      <c r="B26">
        <v>467</v>
      </c>
      <c r="C26">
        <v>7</v>
      </c>
      <c r="D26">
        <v>5100</v>
      </c>
    </row>
    <row r="27" spans="1:4" x14ac:dyDescent="0.2">
      <c r="A27">
        <v>26</v>
      </c>
      <c r="B27">
        <v>3368</v>
      </c>
      <c r="C27">
        <v>3</v>
      </c>
      <c r="D27">
        <v>63694</v>
      </c>
    </row>
    <row r="28" spans="1:4" x14ac:dyDescent="0.2">
      <c r="A28">
        <v>27</v>
      </c>
      <c r="B28">
        <v>253</v>
      </c>
      <c r="C28">
        <v>8</v>
      </c>
      <c r="D28">
        <v>1651</v>
      </c>
    </row>
    <row r="29" spans="1:4" x14ac:dyDescent="0.2">
      <c r="A29">
        <v>28</v>
      </c>
      <c r="B29">
        <v>196</v>
      </c>
      <c r="C29">
        <v>7</v>
      </c>
      <c r="D29">
        <v>1450</v>
      </c>
    </row>
    <row r="30" spans="1:4" x14ac:dyDescent="0.2">
      <c r="A30">
        <v>29</v>
      </c>
      <c r="B30">
        <v>185</v>
      </c>
      <c r="C30">
        <v>8</v>
      </c>
      <c r="D30">
        <v>1745</v>
      </c>
    </row>
    <row r="31" spans="1:4" x14ac:dyDescent="0.2">
      <c r="A31">
        <v>30</v>
      </c>
      <c r="B31">
        <v>387</v>
      </c>
      <c r="C31">
        <v>4</v>
      </c>
      <c r="D31">
        <v>1798</v>
      </c>
    </row>
    <row r="32" spans="1:4" x14ac:dyDescent="0.2">
      <c r="A32">
        <v>31</v>
      </c>
      <c r="B32">
        <v>430</v>
      </c>
      <c r="C32">
        <v>4</v>
      </c>
      <c r="D32">
        <v>2957</v>
      </c>
    </row>
    <row r="33" spans="1:4" x14ac:dyDescent="0.2">
      <c r="A33">
        <v>32</v>
      </c>
      <c r="B33">
        <v>204</v>
      </c>
      <c r="C33">
        <v>5</v>
      </c>
      <c r="D33">
        <v>963</v>
      </c>
    </row>
    <row r="34" spans="1:4" x14ac:dyDescent="0.2">
      <c r="A34">
        <v>33</v>
      </c>
      <c r="B34">
        <v>71</v>
      </c>
      <c r="C34">
        <v>4</v>
      </c>
      <c r="D34">
        <v>1233</v>
      </c>
    </row>
    <row r="35" spans="1:4" x14ac:dyDescent="0.2">
      <c r="A35">
        <v>34</v>
      </c>
      <c r="B35">
        <v>840</v>
      </c>
      <c r="C35">
        <v>7</v>
      </c>
      <c r="D35">
        <v>3240</v>
      </c>
    </row>
    <row r="36" spans="1:4" x14ac:dyDescent="0.2">
      <c r="A36">
        <v>35</v>
      </c>
      <c r="B36">
        <v>1648</v>
      </c>
      <c r="C36">
        <v>6</v>
      </c>
      <c r="D36">
        <v>10000</v>
      </c>
    </row>
    <row r="37" spans="1:4" x14ac:dyDescent="0.2">
      <c r="A37">
        <v>36</v>
      </c>
      <c r="B37">
        <v>1035</v>
      </c>
      <c r="C37">
        <v>7</v>
      </c>
      <c r="D37">
        <v>6800</v>
      </c>
    </row>
    <row r="38" spans="1:4" x14ac:dyDescent="0.2">
      <c r="A38">
        <v>37</v>
      </c>
      <c r="B38">
        <v>548</v>
      </c>
      <c r="C38">
        <v>1</v>
      </c>
      <c r="D38">
        <v>3850</v>
      </c>
    </row>
    <row r="39" spans="1:4" x14ac:dyDescent="0.2">
      <c r="A39">
        <v>38</v>
      </c>
      <c r="B39">
        <v>2054</v>
      </c>
      <c r="C39">
        <v>7</v>
      </c>
      <c r="D39">
        <v>14000</v>
      </c>
    </row>
    <row r="40" spans="1:4" x14ac:dyDescent="0.2">
      <c r="A40">
        <v>39</v>
      </c>
      <c r="B40">
        <v>302</v>
      </c>
      <c r="C40">
        <v>4</v>
      </c>
      <c r="D40">
        <v>5787</v>
      </c>
    </row>
    <row r="41" spans="1:4" x14ac:dyDescent="0.2">
      <c r="A41">
        <v>40</v>
      </c>
      <c r="B41">
        <v>1172</v>
      </c>
      <c r="C41">
        <v>9</v>
      </c>
      <c r="D41">
        <v>9700</v>
      </c>
    </row>
    <row r="42" spans="1:4" x14ac:dyDescent="0.2">
      <c r="A42">
        <v>41</v>
      </c>
      <c r="B42">
        <v>253</v>
      </c>
      <c r="C42">
        <v>7</v>
      </c>
      <c r="D42">
        <v>1100</v>
      </c>
    </row>
    <row r="43" spans="1:4" x14ac:dyDescent="0.2">
      <c r="A43">
        <v>42</v>
      </c>
      <c r="B43">
        <v>227</v>
      </c>
      <c r="C43">
        <v>8</v>
      </c>
      <c r="D43">
        <v>5578</v>
      </c>
    </row>
    <row r="44" spans="1:4" x14ac:dyDescent="0.2">
      <c r="A44">
        <v>43</v>
      </c>
      <c r="B44">
        <v>59</v>
      </c>
      <c r="C44">
        <v>8</v>
      </c>
      <c r="D44">
        <v>1060</v>
      </c>
    </row>
    <row r="45" spans="1:4" x14ac:dyDescent="0.2">
      <c r="A45">
        <v>44</v>
      </c>
      <c r="B45">
        <v>299</v>
      </c>
      <c r="C45">
        <v>7</v>
      </c>
      <c r="D45">
        <v>5279</v>
      </c>
    </row>
    <row r="46" spans="1:4" x14ac:dyDescent="0.2">
      <c r="A46">
        <v>45</v>
      </c>
      <c r="B46">
        <v>422</v>
      </c>
      <c r="C46">
        <v>5</v>
      </c>
      <c r="D46">
        <v>8117</v>
      </c>
    </row>
    <row r="47" spans="1:4" x14ac:dyDescent="0.2">
      <c r="A47">
        <v>46</v>
      </c>
      <c r="B47">
        <v>1058</v>
      </c>
      <c r="C47">
        <v>6</v>
      </c>
      <c r="D47">
        <v>8710</v>
      </c>
    </row>
    <row r="48" spans="1:4" x14ac:dyDescent="0.2">
      <c r="A48">
        <v>47</v>
      </c>
      <c r="B48">
        <v>65</v>
      </c>
      <c r="C48">
        <v>6</v>
      </c>
      <c r="D48">
        <v>796</v>
      </c>
    </row>
    <row r="49" spans="1:4" x14ac:dyDescent="0.2">
      <c r="A49">
        <v>48</v>
      </c>
      <c r="B49">
        <v>390</v>
      </c>
      <c r="C49">
        <v>4</v>
      </c>
      <c r="D49">
        <v>11023</v>
      </c>
    </row>
    <row r="50" spans="1:4" x14ac:dyDescent="0.2">
      <c r="A50">
        <v>49</v>
      </c>
      <c r="B50">
        <v>193</v>
      </c>
      <c r="C50">
        <v>6</v>
      </c>
      <c r="D50">
        <v>1755</v>
      </c>
    </row>
    <row r="51" spans="1:4" x14ac:dyDescent="0.2">
      <c r="A51">
        <v>50</v>
      </c>
      <c r="B51">
        <v>1526</v>
      </c>
      <c r="C51">
        <v>7</v>
      </c>
      <c r="D51">
        <v>5931</v>
      </c>
    </row>
    <row r="52" spans="1:4" x14ac:dyDescent="0.2">
      <c r="A52">
        <v>51</v>
      </c>
      <c r="B52">
        <v>575</v>
      </c>
      <c r="C52">
        <v>9</v>
      </c>
      <c r="D52">
        <v>4456</v>
      </c>
    </row>
    <row r="53" spans="1:4" x14ac:dyDescent="0.2">
      <c r="A53">
        <v>52</v>
      </c>
      <c r="B53">
        <v>509</v>
      </c>
      <c r="C53">
        <v>3</v>
      </c>
      <c r="D53">
        <v>3600</v>
      </c>
    </row>
    <row r="54" spans="1:4" x14ac:dyDescent="0.2">
      <c r="A54">
        <v>53</v>
      </c>
      <c r="B54">
        <v>583</v>
      </c>
      <c r="C54">
        <v>4</v>
      </c>
      <c r="D54">
        <v>4557</v>
      </c>
    </row>
    <row r="55" spans="1:4" x14ac:dyDescent="0.2">
      <c r="A55">
        <v>54</v>
      </c>
      <c r="B55">
        <v>315</v>
      </c>
      <c r="C55">
        <v>4</v>
      </c>
      <c r="D55">
        <v>8752</v>
      </c>
    </row>
    <row r="56" spans="1:4" x14ac:dyDescent="0.2">
      <c r="A56">
        <v>55</v>
      </c>
      <c r="B56">
        <v>138</v>
      </c>
      <c r="C56">
        <v>5</v>
      </c>
      <c r="D56">
        <v>3440</v>
      </c>
    </row>
    <row r="57" spans="1:4" x14ac:dyDescent="0.2">
      <c r="A57">
        <v>56</v>
      </c>
      <c r="B57">
        <v>257</v>
      </c>
      <c r="C57">
        <v>4</v>
      </c>
      <c r="D57">
        <v>1981</v>
      </c>
    </row>
    <row r="58" spans="1:4" x14ac:dyDescent="0.2">
      <c r="A58">
        <v>57</v>
      </c>
      <c r="B58">
        <v>423</v>
      </c>
      <c r="C58">
        <v>1</v>
      </c>
      <c r="D58">
        <v>13700</v>
      </c>
    </row>
    <row r="59" spans="1:4" x14ac:dyDescent="0.2">
      <c r="A59">
        <v>58</v>
      </c>
      <c r="B59">
        <v>495</v>
      </c>
      <c r="C59">
        <v>7</v>
      </c>
      <c r="D59">
        <v>7105</v>
      </c>
    </row>
    <row r="60" spans="1:4" x14ac:dyDescent="0.2">
      <c r="A60">
        <v>59</v>
      </c>
      <c r="B60">
        <v>622</v>
      </c>
      <c r="C60">
        <v>6</v>
      </c>
      <c r="D60">
        <v>6816</v>
      </c>
    </row>
    <row r="61" spans="1:4" x14ac:dyDescent="0.2">
      <c r="A61">
        <v>60</v>
      </c>
      <c r="B61">
        <v>204</v>
      </c>
      <c r="C61">
        <v>8</v>
      </c>
      <c r="D61">
        <v>4620</v>
      </c>
    </row>
    <row r="62" spans="1:4" x14ac:dyDescent="0.2">
      <c r="A62">
        <v>61</v>
      </c>
      <c r="B62">
        <v>616</v>
      </c>
      <c r="C62">
        <v>6</v>
      </c>
      <c r="D62">
        <v>7451</v>
      </c>
    </row>
    <row r="63" spans="1:4" x14ac:dyDescent="0.2">
      <c r="A63">
        <v>62</v>
      </c>
      <c r="B63">
        <v>3643</v>
      </c>
      <c r="C63">
        <v>7</v>
      </c>
      <c r="D63">
        <v>39479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5"/>
  <sheetViews>
    <sheetView topLeftCell="A57" zoomScale="139" zoomScaleNormal="139" workbookViewId="0">
      <selection activeCell="G74" sqref="G74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5.6640625" bestFit="1" customWidth="1"/>
    <col min="4" max="4" width="7.33203125" bestFit="1" customWidth="1"/>
    <col min="5" max="5" width="7.5" bestFit="1" customWidth="1"/>
    <col min="6" max="6" width="9.83203125" bestFit="1" customWidth="1"/>
    <col min="7" max="7" width="7.5" bestFit="1" customWidth="1"/>
    <col min="8" max="8" width="11.5" bestFit="1" customWidth="1"/>
    <col min="9" max="9" width="7.83203125" bestFit="1" customWidth="1"/>
    <col min="10" max="10" width="8.83203125" bestFit="1" customWidth="1"/>
    <col min="11" max="11" width="7.33203125" bestFit="1" customWidth="1"/>
    <col min="12" max="12" width="8.83203125" bestFit="1" customWidth="1"/>
    <col min="13" max="13" width="4.6640625" customWidth="1"/>
    <col min="14" max="14" width="14.5" bestFit="1" customWidth="1"/>
    <col min="15" max="18" width="7.6640625" bestFit="1" customWidth="1"/>
    <col min="19" max="19" width="8.83203125" bestFit="1" customWidth="1"/>
    <col min="20" max="21" width="7.6640625" bestFit="1" customWidth="1"/>
    <col min="22" max="22" width="8.83203125" bestFit="1" customWidth="1"/>
  </cols>
  <sheetData>
    <row r="2" spans="1:22" x14ac:dyDescent="0.2">
      <c r="B2" t="s">
        <v>11</v>
      </c>
      <c r="C2" t="s">
        <v>12</v>
      </c>
      <c r="D2" t="s">
        <v>13</v>
      </c>
      <c r="E2" t="s">
        <v>14</v>
      </c>
      <c r="F2" t="s">
        <v>16</v>
      </c>
      <c r="G2" t="s">
        <v>17</v>
      </c>
      <c r="H2" t="s">
        <v>19</v>
      </c>
      <c r="I2" t="s">
        <v>18</v>
      </c>
      <c r="J2" t="s">
        <v>24</v>
      </c>
      <c r="O2" t="s">
        <v>23</v>
      </c>
      <c r="P2" t="s">
        <v>29</v>
      </c>
      <c r="Q2" t="s">
        <v>30</v>
      </c>
      <c r="R2" t="s">
        <v>44</v>
      </c>
      <c r="S2" t="s">
        <v>45</v>
      </c>
      <c r="T2" t="s">
        <v>46</v>
      </c>
      <c r="U2" t="s">
        <v>47</v>
      </c>
      <c r="V2" t="s">
        <v>31</v>
      </c>
    </row>
    <row r="3" spans="1:22" x14ac:dyDescent="0.2">
      <c r="A3" t="s">
        <v>23</v>
      </c>
      <c r="B3">
        <v>1</v>
      </c>
      <c r="C3" s="9">
        <v>647</v>
      </c>
      <c r="D3" s="9">
        <v>8</v>
      </c>
      <c r="E3" s="9">
        <v>7871</v>
      </c>
      <c r="F3" s="3">
        <v>12444.784360189575</v>
      </c>
      <c r="G3" s="3">
        <f t="shared" ref="G3:G8" si="0">ABS(E3-F3)/E3</f>
        <v>0.58109317242911629</v>
      </c>
      <c r="H3" s="4" t="str">
        <f>IF(G3&lt;=0.25,"YES","NO")</f>
        <v>NO</v>
      </c>
      <c r="I3" s="4">
        <f>IF(H3="YES",1,0)</f>
        <v>0</v>
      </c>
      <c r="J3" s="10">
        <f>ABS(E3-F3)</f>
        <v>4573.7843601895747</v>
      </c>
      <c r="K3" t="s">
        <v>4</v>
      </c>
      <c r="L3" s="3">
        <f>MIN(J3:J9)</f>
        <v>46.09973045822062</v>
      </c>
      <c r="M3" s="3"/>
      <c r="N3" t="s">
        <v>25</v>
      </c>
      <c r="O3" s="3">
        <f>L4</f>
        <v>262.41967871485963</v>
      </c>
      <c r="P3" s="3">
        <f>L14</f>
        <v>42.812370117759883</v>
      </c>
      <c r="Q3" s="3">
        <f>L24</f>
        <v>356.17098445595866</v>
      </c>
      <c r="R3" s="3">
        <f>L34</f>
        <v>1330.851920295677</v>
      </c>
      <c r="S3" s="3">
        <f>L44</f>
        <v>698.54615384615386</v>
      </c>
      <c r="T3" s="3">
        <f>L55</f>
        <v>1139.4836250705812</v>
      </c>
      <c r="U3" s="3">
        <f>L65</f>
        <v>842.58544278717386</v>
      </c>
      <c r="V3" s="3">
        <f>'Aggregate-K1'!K4</f>
        <v>280.86614173228372</v>
      </c>
    </row>
    <row r="4" spans="1:22" x14ac:dyDescent="0.2">
      <c r="B4">
        <v>2</v>
      </c>
      <c r="C4" s="9">
        <v>130</v>
      </c>
      <c r="D4" s="9">
        <v>9</v>
      </c>
      <c r="E4" s="9">
        <v>845</v>
      </c>
      <c r="F4" s="3">
        <v>1083.3333333333335</v>
      </c>
      <c r="G4" s="3">
        <f t="shared" si="0"/>
        <v>0.28205128205128221</v>
      </c>
      <c r="H4" s="4" t="str">
        <f t="shared" ref="H4:H9" si="1">IF(G4&lt;=0.25,"YES","NO")</f>
        <v>NO</v>
      </c>
      <c r="I4" s="4">
        <f>IF(H4="YES",1,0)</f>
        <v>0</v>
      </c>
      <c r="J4" s="10">
        <f t="shared" ref="J4:J9" si="2">ABS(E4-F4)</f>
        <v>238.33333333333348</v>
      </c>
      <c r="K4" t="s">
        <v>25</v>
      </c>
      <c r="L4" s="3">
        <f>QUARTILE(J3:J9,1)</f>
        <v>262.41967871485963</v>
      </c>
      <c r="M4" s="3"/>
      <c r="N4" t="s">
        <v>48</v>
      </c>
      <c r="O4" s="3">
        <f>L5-L4</f>
        <v>191.10357709909363</v>
      </c>
      <c r="P4" s="3">
        <f>L15-L14</f>
        <v>155.18762988224012</v>
      </c>
      <c r="Q4" s="3">
        <f>L25-L24</f>
        <v>1433.5940428664458</v>
      </c>
      <c r="R4" s="3">
        <f>L35-L34</f>
        <v>609.63371939100739</v>
      </c>
      <c r="S4" s="3">
        <f>L45-L44</f>
        <v>91.881608193504917</v>
      </c>
      <c r="T4" s="3">
        <f>L56-L55</f>
        <v>951.14710269222178</v>
      </c>
      <c r="U4" s="3">
        <f>L66-L65</f>
        <v>691.8174008147214</v>
      </c>
      <c r="V4" s="3">
        <f>'Aggregate-K1'!K5-'Aggregate-K1'!K4</f>
        <v>172.65711408166953</v>
      </c>
    </row>
    <row r="5" spans="1:22" x14ac:dyDescent="0.2">
      <c r="B5">
        <v>3</v>
      </c>
      <c r="C5" s="9">
        <v>254</v>
      </c>
      <c r="D5" s="9">
        <v>6</v>
      </c>
      <c r="E5" s="9">
        <v>2330</v>
      </c>
      <c r="F5" s="3">
        <v>2616.5060240963858</v>
      </c>
      <c r="G5" s="3">
        <f t="shared" si="0"/>
        <v>0.12296395883965054</v>
      </c>
      <c r="H5" s="4" t="str">
        <f t="shared" si="1"/>
        <v>YES</v>
      </c>
      <c r="I5" s="4">
        <f t="shared" ref="I5:I9" si="3">IF(H5="YES",1,0)</f>
        <v>1</v>
      </c>
      <c r="J5" s="10">
        <f t="shared" si="2"/>
        <v>286.50602409638577</v>
      </c>
      <c r="K5" t="s">
        <v>26</v>
      </c>
      <c r="L5" s="6">
        <f>MEDIAN(J3:J9)</f>
        <v>453.52325581395326</v>
      </c>
      <c r="M5" s="6"/>
      <c r="N5" t="s">
        <v>49</v>
      </c>
      <c r="O5" s="3">
        <f>L6-L5</f>
        <v>3366.6607089833838</v>
      </c>
      <c r="P5" s="3">
        <f>L16-L15</f>
        <v>730.89741869222871</v>
      </c>
      <c r="Q5" s="3">
        <f>L26-L25</f>
        <v>841.39952792910708</v>
      </c>
      <c r="R5" s="3">
        <f>L36-L35</f>
        <v>4737.8859018152916</v>
      </c>
      <c r="S5" s="3">
        <f>L46-L45</f>
        <v>2036.2306962044522</v>
      </c>
      <c r="T5" s="3">
        <f>L57-L56</f>
        <v>234.69215331291662</v>
      </c>
      <c r="U5" s="3">
        <f>L67-L66</f>
        <v>5540.0992947708346</v>
      </c>
      <c r="V5" s="3">
        <f>'Aggregate-K1'!K6-'Aggregate-K1'!K5</f>
        <v>2613.060313591146</v>
      </c>
    </row>
    <row r="6" spans="1:22" x14ac:dyDescent="0.2">
      <c r="B6">
        <v>4</v>
      </c>
      <c r="C6" s="9">
        <v>1056</v>
      </c>
      <c r="D6" s="9">
        <v>2</v>
      </c>
      <c r="E6" s="9">
        <v>21272</v>
      </c>
      <c r="F6" s="3">
        <v>14797.70686857761</v>
      </c>
      <c r="G6" s="3">
        <f t="shared" si="0"/>
        <v>0.30435751840082692</v>
      </c>
      <c r="H6" s="4" t="str">
        <f t="shared" si="1"/>
        <v>NO</v>
      </c>
      <c r="I6" s="4">
        <f t="shared" si="3"/>
        <v>0</v>
      </c>
      <c r="J6" s="10">
        <f t="shared" si="2"/>
        <v>6474.2931314223897</v>
      </c>
      <c r="K6" t="s">
        <v>27</v>
      </c>
      <c r="L6" s="3">
        <f>QUARTILE(J3:J9,3)</f>
        <v>3820.183964797337</v>
      </c>
      <c r="M6" s="3"/>
      <c r="N6" t="s">
        <v>50</v>
      </c>
      <c r="O6" s="3">
        <f>L7-L6</f>
        <v>2654.1091666250527</v>
      </c>
      <c r="P6" s="3">
        <f>L17-L16</f>
        <v>1374.904147887406</v>
      </c>
      <c r="Q6" s="3">
        <f>L27-L26</f>
        <v>2947.5815985946424</v>
      </c>
      <c r="R6" s="3">
        <f>L37-L36</f>
        <v>10552.866553736123</v>
      </c>
      <c r="S6" s="3">
        <f>L47-L46</f>
        <v>14841.073782193049</v>
      </c>
      <c r="T6" s="3">
        <f>L58-L57</f>
        <v>10653.659988303296</v>
      </c>
      <c r="U6" s="3">
        <f>L68-L67</f>
        <v>5821.6707011334429</v>
      </c>
      <c r="V6" s="3">
        <f>'Aggregate-K1'!K7-'Aggregate-K1'!K6</f>
        <v>17619.022779801253</v>
      </c>
    </row>
    <row r="7" spans="1:22" x14ac:dyDescent="0.2">
      <c r="B7">
        <v>5</v>
      </c>
      <c r="C7" s="9">
        <v>383</v>
      </c>
      <c r="D7" s="9">
        <v>4</v>
      </c>
      <c r="E7" s="9">
        <v>4224</v>
      </c>
      <c r="F7" s="3">
        <v>4177.9002695417794</v>
      </c>
      <c r="G7" s="3">
        <f t="shared" si="0"/>
        <v>1.0913761945601473E-2</v>
      </c>
      <c r="H7" s="4" t="str">
        <f t="shared" si="1"/>
        <v>YES</v>
      </c>
      <c r="I7" s="4">
        <f t="shared" si="3"/>
        <v>1</v>
      </c>
      <c r="J7" s="10">
        <f t="shared" si="2"/>
        <v>46.09973045822062</v>
      </c>
      <c r="K7" t="s">
        <v>28</v>
      </c>
      <c r="L7" s="3">
        <f>MAX(J3:J9)</f>
        <v>6474.2931314223897</v>
      </c>
      <c r="M7" s="3"/>
      <c r="N7" t="s">
        <v>51</v>
      </c>
      <c r="O7" s="3">
        <f>L4-L3</f>
        <v>216.31994825663901</v>
      </c>
      <c r="P7" s="3">
        <f>L14-L13</f>
        <v>37.99698550237531</v>
      </c>
      <c r="Q7" s="3">
        <f>L24-L23</f>
        <v>318.11411241804399</v>
      </c>
      <c r="R7" s="3">
        <f>L34-L33</f>
        <v>593.85192029567679</v>
      </c>
      <c r="S7" s="3">
        <f>L44-L43</f>
        <v>444.2128205128206</v>
      </c>
      <c r="T7" s="3">
        <f>L55-L54</f>
        <v>980.50004842824546</v>
      </c>
      <c r="U7" s="3">
        <f>L65-L64</f>
        <v>597.74184089143932</v>
      </c>
      <c r="V7" s="3">
        <f>'Aggregate-K1'!K4-'Aggregate-K1'!K3</f>
        <v>276.05075711689915</v>
      </c>
    </row>
    <row r="8" spans="1:22" x14ac:dyDescent="0.2">
      <c r="B8">
        <v>6</v>
      </c>
      <c r="C8" s="9">
        <v>345</v>
      </c>
      <c r="D8" s="9">
        <v>8</v>
      </c>
      <c r="E8" s="9">
        <v>2826</v>
      </c>
      <c r="F8" s="3">
        <v>2372.4767441860467</v>
      </c>
      <c r="G8" s="3">
        <f t="shared" si="0"/>
        <v>0.16048239766948097</v>
      </c>
      <c r="H8" s="4" t="str">
        <f t="shared" si="1"/>
        <v>YES</v>
      </c>
      <c r="I8" s="4">
        <f t="shared" si="3"/>
        <v>1</v>
      </c>
      <c r="J8" s="10">
        <f t="shared" si="2"/>
        <v>453.52325581395326</v>
      </c>
    </row>
    <row r="9" spans="1:22" x14ac:dyDescent="0.2">
      <c r="B9">
        <v>7</v>
      </c>
      <c r="C9" s="9">
        <v>209</v>
      </c>
      <c r="D9" s="9">
        <v>3</v>
      </c>
      <c r="E9" s="9">
        <v>7320</v>
      </c>
      <c r="F9" s="3">
        <v>4253.4164305949007</v>
      </c>
      <c r="G9" s="3">
        <f>ABS(E9-F9)/E9</f>
        <v>0.4189321816127185</v>
      </c>
      <c r="H9" s="4" t="str">
        <f t="shared" si="1"/>
        <v>NO</v>
      </c>
      <c r="I9" s="4">
        <f t="shared" si="3"/>
        <v>0</v>
      </c>
      <c r="J9" s="10">
        <f t="shared" si="2"/>
        <v>3066.5835694050993</v>
      </c>
    </row>
    <row r="10" spans="1:22" x14ac:dyDescent="0.2">
      <c r="F10" t="s">
        <v>21</v>
      </c>
      <c r="G10" s="3">
        <f>AVERAGE(G3:G9)</f>
        <v>0.26868489613552526</v>
      </c>
      <c r="H10" t="s">
        <v>20</v>
      </c>
      <c r="I10" s="5">
        <f>AVERAGE(I3:I9)</f>
        <v>0.42857142857142855</v>
      </c>
    </row>
    <row r="11" spans="1:22" x14ac:dyDescent="0.2">
      <c r="F11" t="s">
        <v>22</v>
      </c>
      <c r="G11" s="3">
        <f>MEDIAN(G3:G9)</f>
        <v>0.28205128205128221</v>
      </c>
    </row>
    <row r="12" spans="1:22" x14ac:dyDescent="0.2">
      <c r="G12" s="3"/>
    </row>
    <row r="13" spans="1:22" x14ac:dyDescent="0.2">
      <c r="A13" t="s">
        <v>29</v>
      </c>
      <c r="B13">
        <v>10</v>
      </c>
      <c r="C13">
        <v>181</v>
      </c>
      <c r="D13">
        <v>3</v>
      </c>
      <c r="E13">
        <v>4300</v>
      </c>
      <c r="F13">
        <v>1996.1984334203655</v>
      </c>
      <c r="G13" s="3">
        <f t="shared" ref="G13:G19" si="4">ABS(E13-F13)/E13</f>
        <v>0.53576780618131037</v>
      </c>
      <c r="H13" s="4" t="str">
        <f>IF(G13&lt;=0.25,"YES","NO")</f>
        <v>NO</v>
      </c>
      <c r="I13" s="4">
        <f>IF(H13="YES",1,0)</f>
        <v>0</v>
      </c>
      <c r="J13" s="10">
        <f>ABS(E13-F13)</f>
        <v>2303.8015665796347</v>
      </c>
      <c r="K13" t="s">
        <v>4</v>
      </c>
      <c r="L13" s="3">
        <f>MIN(J13:J19)</f>
        <v>4.8153846153845734</v>
      </c>
    </row>
    <row r="14" spans="1:22" x14ac:dyDescent="0.2">
      <c r="B14">
        <v>11</v>
      </c>
      <c r="C14">
        <v>739</v>
      </c>
      <c r="D14">
        <v>6</v>
      </c>
      <c r="E14">
        <v>4150</v>
      </c>
      <c r="F14">
        <v>5726.9286956521737</v>
      </c>
      <c r="G14" s="3">
        <f t="shared" si="4"/>
        <v>0.37998281822943947</v>
      </c>
      <c r="H14" s="4" t="str">
        <f>IF(G14&lt;=0.25,"YES","NO")</f>
        <v>NO</v>
      </c>
      <c r="I14" s="4">
        <f>IF(H14="YES",1,0)</f>
        <v>0</v>
      </c>
      <c r="J14" s="10">
        <f>ABS(E14-F14)</f>
        <v>1576.9286956521737</v>
      </c>
      <c r="K14" t="s">
        <v>25</v>
      </c>
      <c r="L14" s="3">
        <f>QUARTILE(J13:J19,1)</f>
        <v>42.812370117759883</v>
      </c>
    </row>
    <row r="15" spans="1:22" x14ac:dyDescent="0.2">
      <c r="B15">
        <v>12</v>
      </c>
      <c r="C15">
        <v>108</v>
      </c>
      <c r="D15">
        <v>7</v>
      </c>
      <c r="E15">
        <v>900</v>
      </c>
      <c r="F15">
        <v>702</v>
      </c>
      <c r="G15" s="3">
        <f t="shared" si="4"/>
        <v>0.22</v>
      </c>
      <c r="H15" s="4" t="str">
        <f>IF(G15&lt;=0.25,"YES","NO")</f>
        <v>YES</v>
      </c>
      <c r="I15" s="4">
        <f>IF(H15="YES",1,0)</f>
        <v>1</v>
      </c>
      <c r="J15" s="10">
        <f>ABS(E15-F15)</f>
        <v>198</v>
      </c>
      <c r="K15" t="s">
        <v>26</v>
      </c>
      <c r="L15" s="6">
        <f>MEDIAN(J13:J19)</f>
        <v>198</v>
      </c>
    </row>
    <row r="16" spans="1:22" x14ac:dyDescent="0.2">
      <c r="B16">
        <v>13</v>
      </c>
      <c r="C16">
        <v>48</v>
      </c>
      <c r="D16">
        <v>6</v>
      </c>
      <c r="E16">
        <v>583</v>
      </c>
      <c r="F16">
        <v>587.81538461538457</v>
      </c>
      <c r="G16" s="3">
        <f t="shared" si="4"/>
        <v>8.2596648634383762E-3</v>
      </c>
      <c r="H16" s="4" t="str">
        <f t="shared" ref="H16:H19" si="5">IF(G16&lt;=0.25,"YES","NO")</f>
        <v>YES</v>
      </c>
      <c r="I16" s="4">
        <f t="shared" ref="I16:I19" si="6">IF(H16="YES",1,0)</f>
        <v>1</v>
      </c>
      <c r="J16" s="10">
        <f t="shared" ref="J16:J19" si="7">ABS(E16-F16)</f>
        <v>4.8153846153845734</v>
      </c>
      <c r="K16" t="s">
        <v>27</v>
      </c>
      <c r="L16" s="3">
        <f>QUARTILE(J13:J19,3)</f>
        <v>928.89741869222871</v>
      </c>
    </row>
    <row r="17" spans="1:12" x14ac:dyDescent="0.2">
      <c r="B17">
        <v>14</v>
      </c>
      <c r="C17">
        <v>249</v>
      </c>
      <c r="D17">
        <v>7</v>
      </c>
      <c r="E17">
        <v>2565</v>
      </c>
      <c r="F17">
        <v>2284.1338582677163</v>
      </c>
      <c r="G17" s="3">
        <f t="shared" si="4"/>
        <v>0.10949947046092932</v>
      </c>
      <c r="H17" s="4" t="str">
        <f t="shared" si="5"/>
        <v>YES</v>
      </c>
      <c r="I17" s="4">
        <f t="shared" si="6"/>
        <v>1</v>
      </c>
      <c r="J17" s="10">
        <f t="shared" si="7"/>
        <v>280.86614173228372</v>
      </c>
      <c r="K17" t="s">
        <v>28</v>
      </c>
      <c r="L17" s="3">
        <f>MAX(J13:J19)</f>
        <v>2303.8015665796347</v>
      </c>
    </row>
    <row r="18" spans="1:12" x14ac:dyDescent="0.2">
      <c r="B18">
        <v>15</v>
      </c>
      <c r="C18">
        <v>371</v>
      </c>
      <c r="D18">
        <v>8</v>
      </c>
      <c r="E18">
        <v>4047</v>
      </c>
      <c r="F18">
        <v>4091.6553524804176</v>
      </c>
      <c r="G18" s="3">
        <f t="shared" si="4"/>
        <v>1.1034186429557105E-2</v>
      </c>
      <c r="H18" s="4" t="str">
        <f t="shared" si="5"/>
        <v>YES</v>
      </c>
      <c r="I18" s="4">
        <f t="shared" si="6"/>
        <v>1</v>
      </c>
      <c r="J18" s="10">
        <f t="shared" si="7"/>
        <v>44.655352480417605</v>
      </c>
    </row>
    <row r="19" spans="1:12" x14ac:dyDescent="0.2">
      <c r="B19">
        <v>16</v>
      </c>
      <c r="C19">
        <v>211</v>
      </c>
      <c r="D19">
        <v>3</v>
      </c>
      <c r="E19">
        <v>1520</v>
      </c>
      <c r="F19">
        <v>1560.9693877551022</v>
      </c>
      <c r="G19" s="3">
        <f t="shared" si="4"/>
        <v>2.6953544575725106E-2</v>
      </c>
      <c r="H19" s="4" t="str">
        <f t="shared" si="5"/>
        <v>YES</v>
      </c>
      <c r="I19" s="4">
        <f t="shared" si="6"/>
        <v>1</v>
      </c>
      <c r="J19" s="10">
        <f t="shared" si="7"/>
        <v>40.969387755102161</v>
      </c>
    </row>
    <row r="20" spans="1:12" x14ac:dyDescent="0.2">
      <c r="F20" t="s">
        <v>21</v>
      </c>
      <c r="G20" s="3">
        <f>AVERAGE(G13:G19)</f>
        <v>0.18449964153434281</v>
      </c>
      <c r="H20" t="s">
        <v>20</v>
      </c>
      <c r="I20" s="5">
        <f>AVERAGE(I13:I19)</f>
        <v>0.7142857142857143</v>
      </c>
    </row>
    <row r="21" spans="1:12" x14ac:dyDescent="0.2">
      <c r="F21" t="s">
        <v>22</v>
      </c>
      <c r="G21" s="3">
        <f>MEDIAN(G13:G19)</f>
        <v>0.10949947046092932</v>
      </c>
    </row>
    <row r="22" spans="1:12" x14ac:dyDescent="0.2">
      <c r="G22" s="3"/>
    </row>
    <row r="23" spans="1:12" x14ac:dyDescent="0.2">
      <c r="A23" t="s">
        <v>32</v>
      </c>
      <c r="B23">
        <v>22</v>
      </c>
      <c r="C23">
        <v>304</v>
      </c>
      <c r="D23">
        <v>7</v>
      </c>
      <c r="E23">
        <v>9369</v>
      </c>
      <c r="F23">
        <v>7579.2349726775956</v>
      </c>
      <c r="G23" s="3">
        <f t="shared" ref="G23:G29" si="8">ABS(E23-F23)/E23</f>
        <v>0.19103052911969307</v>
      </c>
      <c r="H23" s="4" t="str">
        <f>IF(G23&lt;=0.25,"YES","NO")</f>
        <v>YES</v>
      </c>
      <c r="I23" s="4">
        <f>IF(H23="YES",1,0)</f>
        <v>1</v>
      </c>
      <c r="J23" s="10">
        <f>ABS(E23-F23)</f>
        <v>1789.7650273224044</v>
      </c>
      <c r="K23" t="s">
        <v>4</v>
      </c>
      <c r="L23" s="3">
        <f>MIN(J23:J29)</f>
        <v>38.056872037914673</v>
      </c>
    </row>
    <row r="24" spans="1:12" x14ac:dyDescent="0.2">
      <c r="B24">
        <v>23</v>
      </c>
      <c r="C24">
        <v>353</v>
      </c>
      <c r="D24">
        <v>5</v>
      </c>
      <c r="E24">
        <v>7184</v>
      </c>
      <c r="F24">
        <v>5066.7979797979797</v>
      </c>
      <c r="G24" s="3">
        <f t="shared" si="8"/>
        <v>0.29471074891453514</v>
      </c>
      <c r="H24" s="4" t="str">
        <f>IF(G24&lt;=0.25,"YES","NO")</f>
        <v>NO</v>
      </c>
      <c r="I24" s="4">
        <f>IF(H24="YES",1,0)</f>
        <v>0</v>
      </c>
      <c r="J24" s="10">
        <f>ABS(E24-F24)</f>
        <v>2117.2020202020203</v>
      </c>
      <c r="K24" t="s">
        <v>25</v>
      </c>
      <c r="L24" s="3">
        <f>QUARTILE(J23:J29,1)</f>
        <v>356.17098445595866</v>
      </c>
    </row>
    <row r="25" spans="1:12" x14ac:dyDescent="0.2">
      <c r="B25">
        <v>24</v>
      </c>
      <c r="C25">
        <v>567</v>
      </c>
      <c r="D25">
        <v>8</v>
      </c>
      <c r="E25">
        <v>10447</v>
      </c>
      <c r="F25">
        <v>16025.746153846154</v>
      </c>
      <c r="G25" s="3">
        <f t="shared" si="8"/>
        <v>0.53400460934681282</v>
      </c>
      <c r="H25" s="4" t="str">
        <f>IF(G25&lt;=0.25,"YES","NO")</f>
        <v>NO</v>
      </c>
      <c r="I25" s="4">
        <f>IF(H25="YES",1,0)</f>
        <v>0</v>
      </c>
      <c r="J25" s="10">
        <f>ABS(E25-F25)</f>
        <v>5578.7461538461539</v>
      </c>
      <c r="K25" t="s">
        <v>26</v>
      </c>
      <c r="L25" s="6">
        <f>MEDIAN(J23:J29)</f>
        <v>1789.7650273224044</v>
      </c>
    </row>
    <row r="26" spans="1:12" x14ac:dyDescent="0.2">
      <c r="B26">
        <v>25</v>
      </c>
      <c r="C26">
        <v>467</v>
      </c>
      <c r="D26">
        <v>7</v>
      </c>
      <c r="E26">
        <v>5100</v>
      </c>
      <c r="F26">
        <v>8245.1270903010027</v>
      </c>
      <c r="G26" s="3">
        <f t="shared" si="8"/>
        <v>0.61669158633352994</v>
      </c>
      <c r="H26" s="4" t="str">
        <f t="shared" ref="H26:H29" si="9">IF(G26&lt;=0.25,"YES","NO")</f>
        <v>NO</v>
      </c>
      <c r="I26" s="4">
        <f t="shared" ref="I26:I29" si="10">IF(H26="YES",1,0)</f>
        <v>0</v>
      </c>
      <c r="J26" s="10">
        <f t="shared" ref="J26:J29" si="11">ABS(E26-F26)</f>
        <v>3145.1270903010027</v>
      </c>
      <c r="K26" t="s">
        <v>27</v>
      </c>
      <c r="L26" s="3">
        <f>QUARTILE(J23:J29,3)</f>
        <v>2631.1645552515115</v>
      </c>
    </row>
    <row r="27" spans="1:12" x14ac:dyDescent="0.2">
      <c r="B27">
        <v>27</v>
      </c>
      <c r="C27">
        <v>253</v>
      </c>
      <c r="D27">
        <v>8</v>
      </c>
      <c r="E27">
        <v>1651</v>
      </c>
      <c r="F27">
        <v>2300.5958549222801</v>
      </c>
      <c r="G27" s="3">
        <f t="shared" si="8"/>
        <v>0.39345599934723202</v>
      </c>
      <c r="H27" s="4" t="str">
        <f t="shared" si="9"/>
        <v>NO</v>
      </c>
      <c r="I27" s="4">
        <f t="shared" si="10"/>
        <v>0</v>
      </c>
      <c r="J27" s="10">
        <f t="shared" si="11"/>
        <v>649.59585492228007</v>
      </c>
      <c r="K27" t="s">
        <v>28</v>
      </c>
      <c r="L27" s="3">
        <f>MAX(J23:J29)</f>
        <v>5578.7461538461539</v>
      </c>
    </row>
    <row r="28" spans="1:12" x14ac:dyDescent="0.2">
      <c r="B28">
        <v>28</v>
      </c>
      <c r="C28">
        <v>196</v>
      </c>
      <c r="D28">
        <v>7</v>
      </c>
      <c r="E28">
        <v>1450</v>
      </c>
      <c r="F28">
        <v>1411.9431279620853</v>
      </c>
      <c r="G28" s="3">
        <f t="shared" si="8"/>
        <v>2.6246118646837704E-2</v>
      </c>
      <c r="H28" s="4" t="str">
        <f t="shared" si="9"/>
        <v>YES</v>
      </c>
      <c r="I28" s="4">
        <f t="shared" si="10"/>
        <v>1</v>
      </c>
      <c r="J28" s="10">
        <f t="shared" si="11"/>
        <v>38.056872037914673</v>
      </c>
    </row>
    <row r="29" spans="1:12" x14ac:dyDescent="0.2">
      <c r="B29">
        <v>29</v>
      </c>
      <c r="C29">
        <v>185</v>
      </c>
      <c r="D29">
        <v>8</v>
      </c>
      <c r="E29">
        <v>1745</v>
      </c>
      <c r="F29">
        <v>1682.2538860103627</v>
      </c>
      <c r="G29" s="3">
        <f t="shared" si="8"/>
        <v>3.5957658446783523E-2</v>
      </c>
      <c r="H29" s="4" t="str">
        <f t="shared" si="9"/>
        <v>YES</v>
      </c>
      <c r="I29" s="4">
        <f t="shared" si="10"/>
        <v>1</v>
      </c>
      <c r="J29" s="10">
        <f t="shared" si="11"/>
        <v>62.746113989637252</v>
      </c>
    </row>
    <row r="30" spans="1:12" x14ac:dyDescent="0.2">
      <c r="F30" t="s">
        <v>21</v>
      </c>
      <c r="G30" s="3">
        <f>AVERAGE(G23:G29)</f>
        <v>0.29887103573648915</v>
      </c>
      <c r="H30" t="s">
        <v>20</v>
      </c>
      <c r="I30" s="5">
        <f>AVERAGE(I23:I29)</f>
        <v>0.42857142857142855</v>
      </c>
    </row>
    <row r="31" spans="1:12" x14ac:dyDescent="0.2">
      <c r="F31" t="s">
        <v>22</v>
      </c>
      <c r="G31" s="3">
        <f>MEDIAN(G23:G29)</f>
        <v>0.29471074891453514</v>
      </c>
    </row>
    <row r="32" spans="1:12" x14ac:dyDescent="0.2">
      <c r="G32" s="3"/>
    </row>
    <row r="33" spans="1:12" x14ac:dyDescent="0.2">
      <c r="A33" s="11" t="s">
        <v>40</v>
      </c>
      <c r="B33" s="11">
        <v>31</v>
      </c>
      <c r="C33" s="11">
        <v>430</v>
      </c>
      <c r="D33" s="11">
        <v>4</v>
      </c>
      <c r="E33" s="11">
        <v>2957</v>
      </c>
      <c r="F33" s="11">
        <v>4784.1732283464562</v>
      </c>
      <c r="G33" s="13">
        <f t="shared" ref="G33:G39" si="12">ABS(E33-F33)/E33</f>
        <v>0.61791451753346505</v>
      </c>
      <c r="H33" s="14" t="str">
        <f>IF(G33&lt;=0.25,"YES","NO")</f>
        <v>NO</v>
      </c>
      <c r="I33" s="14">
        <f>IF(H33="YES",1,0)</f>
        <v>0</v>
      </c>
      <c r="J33" s="17">
        <f>ABS(E33-F33)</f>
        <v>1827.1732283464562</v>
      </c>
      <c r="K33" s="11" t="s">
        <v>4</v>
      </c>
      <c r="L33" s="13">
        <f>MIN(J33:J39)</f>
        <v>737.00000000000023</v>
      </c>
    </row>
    <row r="34" spans="1:12" x14ac:dyDescent="0.2">
      <c r="A34" s="11"/>
      <c r="B34" s="11">
        <v>32</v>
      </c>
      <c r="C34" s="11">
        <v>204</v>
      </c>
      <c r="D34" s="11">
        <v>5</v>
      </c>
      <c r="E34" s="11">
        <v>963</v>
      </c>
      <c r="F34" s="11">
        <v>1700.0000000000002</v>
      </c>
      <c r="G34" s="13">
        <f t="shared" si="12"/>
        <v>0.76531671858774686</v>
      </c>
      <c r="H34" s="14" t="str">
        <f>IF(G34&lt;=0.25,"YES","NO")</f>
        <v>NO</v>
      </c>
      <c r="I34" s="14">
        <f>IF(H34="YES",1,0)</f>
        <v>0</v>
      </c>
      <c r="J34" s="17">
        <f>ABS(E34-F34)</f>
        <v>737.00000000000023</v>
      </c>
      <c r="K34" s="11" t="s">
        <v>25</v>
      </c>
      <c r="L34" s="13">
        <f>QUARTILE(J33:J39,1)</f>
        <v>1330.851920295677</v>
      </c>
    </row>
    <row r="35" spans="1:12" x14ac:dyDescent="0.2">
      <c r="A35" s="11"/>
      <c r="B35" s="11">
        <v>33</v>
      </c>
      <c r="C35" s="11">
        <v>71</v>
      </c>
      <c r="D35" s="11">
        <v>4</v>
      </c>
      <c r="E35" s="11">
        <v>1233</v>
      </c>
      <c r="F35" s="11">
        <v>398.46938775510205</v>
      </c>
      <c r="G35" s="13">
        <f t="shared" si="12"/>
        <v>0.67682936921727332</v>
      </c>
      <c r="H35" s="14" t="str">
        <f>IF(G35&lt;=0.25,"YES","NO")</f>
        <v>NO</v>
      </c>
      <c r="I35" s="14">
        <f>IF(H35="YES",1,0)</f>
        <v>0</v>
      </c>
      <c r="J35" s="17">
        <f>ABS(E35-F35)</f>
        <v>834.53061224489795</v>
      </c>
      <c r="K35" s="11" t="s">
        <v>26</v>
      </c>
      <c r="L35" s="15">
        <f>MEDIAN(J33:J39)</f>
        <v>1940.4856396866844</v>
      </c>
    </row>
    <row r="36" spans="1:12" x14ac:dyDescent="0.2">
      <c r="A36" s="11"/>
      <c r="B36" s="11">
        <v>34</v>
      </c>
      <c r="C36" s="11">
        <v>840</v>
      </c>
      <c r="D36" s="11">
        <v>7</v>
      </c>
      <c r="E36" s="11">
        <v>3240</v>
      </c>
      <c r="F36" s="11">
        <v>8375.652173913044</v>
      </c>
      <c r="G36" s="13">
        <f t="shared" si="12"/>
        <v>1.5850778314546432</v>
      </c>
      <c r="H36" s="14" t="str">
        <f t="shared" ref="H36:H39" si="13">IF(G36&lt;=0.25,"YES","NO")</f>
        <v>NO</v>
      </c>
      <c r="I36" s="14">
        <f t="shared" ref="I36:I39" si="14">IF(H36="YES",1,0)</f>
        <v>0</v>
      </c>
      <c r="J36" s="17">
        <f t="shared" ref="J36:J39" si="15">ABS(E36-F36)</f>
        <v>5135.652173913044</v>
      </c>
      <c r="K36" s="11" t="s">
        <v>27</v>
      </c>
      <c r="L36" s="13">
        <f>QUARTILE(J33:J39,3)</f>
        <v>6678.371541501976</v>
      </c>
    </row>
    <row r="37" spans="1:12" x14ac:dyDescent="0.2">
      <c r="A37" s="11"/>
      <c r="B37" s="11">
        <v>35</v>
      </c>
      <c r="C37" s="11">
        <v>1648</v>
      </c>
      <c r="D37" s="11">
        <v>6</v>
      </c>
      <c r="E37" s="11">
        <v>10000</v>
      </c>
      <c r="F37" s="11">
        <v>27231.238095238099</v>
      </c>
      <c r="G37" s="13">
        <f t="shared" si="12"/>
        <v>1.7231238095238099</v>
      </c>
      <c r="H37" s="14" t="str">
        <f t="shared" si="13"/>
        <v>NO</v>
      </c>
      <c r="I37" s="14">
        <f t="shared" si="14"/>
        <v>0</v>
      </c>
      <c r="J37" s="17">
        <f t="shared" si="15"/>
        <v>17231.238095238099</v>
      </c>
      <c r="K37" s="11" t="s">
        <v>28</v>
      </c>
      <c r="L37" s="13">
        <f>MAX(J33:J39)</f>
        <v>17231.238095238099</v>
      </c>
    </row>
    <row r="38" spans="1:12" x14ac:dyDescent="0.2">
      <c r="A38" s="11"/>
      <c r="B38" s="11">
        <v>36</v>
      </c>
      <c r="C38" s="11">
        <v>1035</v>
      </c>
      <c r="D38" s="11">
        <v>7</v>
      </c>
      <c r="E38" s="11">
        <v>6800</v>
      </c>
      <c r="F38" s="11">
        <v>15021.090909090908</v>
      </c>
      <c r="G38" s="13">
        <f t="shared" si="12"/>
        <v>1.2089839572192511</v>
      </c>
      <c r="H38" s="14" t="str">
        <f t="shared" si="13"/>
        <v>NO</v>
      </c>
      <c r="I38" s="14">
        <f t="shared" si="14"/>
        <v>0</v>
      </c>
      <c r="J38" s="17">
        <f t="shared" si="15"/>
        <v>8221.0909090909081</v>
      </c>
      <c r="K38" s="11"/>
      <c r="L38" s="11"/>
    </row>
    <row r="39" spans="1:12" x14ac:dyDescent="0.2">
      <c r="A39" s="11"/>
      <c r="B39" s="11">
        <v>37</v>
      </c>
      <c r="C39" s="11">
        <v>548</v>
      </c>
      <c r="D39" s="11">
        <v>1</v>
      </c>
      <c r="E39" s="11">
        <v>3850</v>
      </c>
      <c r="F39" s="11">
        <v>5790.4856396866844</v>
      </c>
      <c r="G39" s="13">
        <f t="shared" si="12"/>
        <v>0.5040222440744635</v>
      </c>
      <c r="H39" s="14" t="str">
        <f t="shared" si="13"/>
        <v>NO</v>
      </c>
      <c r="I39" s="14">
        <f t="shared" si="14"/>
        <v>0</v>
      </c>
      <c r="J39" s="17">
        <f t="shared" si="15"/>
        <v>1940.4856396866844</v>
      </c>
      <c r="K39" s="11"/>
      <c r="L39" s="11"/>
    </row>
    <row r="40" spans="1:12" x14ac:dyDescent="0.2">
      <c r="A40" s="11"/>
      <c r="B40" s="11"/>
      <c r="C40" s="11"/>
      <c r="D40" s="11"/>
      <c r="E40" s="11"/>
      <c r="F40" s="11" t="s">
        <v>21</v>
      </c>
      <c r="G40" s="13">
        <f>AVERAGE(G33:G39)</f>
        <v>1.0116097782300932</v>
      </c>
      <c r="H40" s="11" t="s">
        <v>20</v>
      </c>
      <c r="I40" s="16">
        <f>AVERAGE(I33:I39)</f>
        <v>0</v>
      </c>
      <c r="J40" s="11"/>
      <c r="K40" s="11"/>
      <c r="L40" s="11"/>
    </row>
    <row r="41" spans="1:12" x14ac:dyDescent="0.2">
      <c r="A41" s="11"/>
      <c r="B41" s="11"/>
      <c r="C41" s="11"/>
      <c r="D41" s="11"/>
      <c r="E41" s="11"/>
      <c r="F41" s="11" t="s">
        <v>22</v>
      </c>
      <c r="G41" s="13">
        <f>MEDIAN(G33:G39)</f>
        <v>0.76531671858774686</v>
      </c>
      <c r="H41" s="11"/>
      <c r="I41" s="11"/>
      <c r="J41" s="11"/>
      <c r="K41" s="11"/>
      <c r="L41" s="11"/>
    </row>
    <row r="42" spans="1:12" x14ac:dyDescent="0.2">
      <c r="G42" s="3"/>
    </row>
    <row r="43" spans="1:12" x14ac:dyDescent="0.2">
      <c r="A43" s="11" t="s">
        <v>41</v>
      </c>
      <c r="B43" s="11">
        <v>41</v>
      </c>
      <c r="C43" s="11">
        <v>253</v>
      </c>
      <c r="D43" s="11">
        <v>7</v>
      </c>
      <c r="E43" s="11">
        <v>1100</v>
      </c>
      <c r="F43" s="11">
        <v>1874.146153846154</v>
      </c>
      <c r="G43" s="13">
        <f t="shared" ref="G43:G49" si="16">ABS(E43-F43)/E43</f>
        <v>0.70376923076923092</v>
      </c>
      <c r="H43" s="14" t="str">
        <f>IF(G43&lt;=0.25,"YES","NO")</f>
        <v>NO</v>
      </c>
      <c r="I43" s="14">
        <f>IF(H43="YES",1,0)</f>
        <v>0</v>
      </c>
      <c r="J43" s="17">
        <f>ABS(E43-F43)</f>
        <v>774.14615384615399</v>
      </c>
      <c r="K43" s="11" t="s">
        <v>4</v>
      </c>
      <c r="L43" s="13">
        <f>MIN(J43:J49)</f>
        <v>254.33333333333326</v>
      </c>
    </row>
    <row r="44" spans="1:12" x14ac:dyDescent="0.2">
      <c r="A44" s="11"/>
      <c r="B44" s="11">
        <v>42</v>
      </c>
      <c r="C44" s="11">
        <v>227</v>
      </c>
      <c r="D44" s="11">
        <v>8</v>
      </c>
      <c r="E44" s="11">
        <v>5578</v>
      </c>
      <c r="F44" s="11">
        <v>2245.6959314775163</v>
      </c>
      <c r="G44" s="13">
        <f t="shared" si="16"/>
        <v>0.5974012313593553</v>
      </c>
      <c r="H44" s="14" t="str">
        <f>IF(G44&lt;=0.25,"YES","NO")</f>
        <v>NO</v>
      </c>
      <c r="I44" s="14">
        <f>IF(H44="YES",1,0)</f>
        <v>0</v>
      </c>
      <c r="J44" s="17">
        <f>ABS(E44-F44)</f>
        <v>3332.3040685224837</v>
      </c>
      <c r="K44" s="11" t="s">
        <v>25</v>
      </c>
      <c r="L44" s="13">
        <f>QUARTILE(J43:J49,1)</f>
        <v>698.54615384615386</v>
      </c>
    </row>
    <row r="45" spans="1:12" x14ac:dyDescent="0.2">
      <c r="A45" s="11"/>
      <c r="B45" s="11">
        <v>43</v>
      </c>
      <c r="C45" s="11">
        <v>59</v>
      </c>
      <c r="D45" s="11">
        <v>8</v>
      </c>
      <c r="E45" s="11">
        <v>1060</v>
      </c>
      <c r="F45" s="11">
        <v>437.05384615384617</v>
      </c>
      <c r="G45" s="13">
        <f t="shared" si="16"/>
        <v>0.58768505079825828</v>
      </c>
      <c r="H45" s="14" t="str">
        <f>IF(G45&lt;=0.25,"YES","NO")</f>
        <v>NO</v>
      </c>
      <c r="I45" s="14">
        <f>IF(H45="YES",1,0)</f>
        <v>0</v>
      </c>
      <c r="J45" s="17">
        <f>ABS(E45-F45)</f>
        <v>622.94615384615383</v>
      </c>
      <c r="K45" s="11" t="s">
        <v>26</v>
      </c>
      <c r="L45" s="15">
        <f>MEDIAN(J43:J49)</f>
        <v>790.42776203965877</v>
      </c>
    </row>
    <row r="46" spans="1:12" x14ac:dyDescent="0.2">
      <c r="A46" s="11"/>
      <c r="B46" s="11">
        <v>44</v>
      </c>
      <c r="C46" s="11">
        <v>299</v>
      </c>
      <c r="D46" s="11">
        <v>7</v>
      </c>
      <c r="E46" s="11">
        <v>5279</v>
      </c>
      <c r="F46" s="11">
        <v>2957.9871520342613</v>
      </c>
      <c r="G46" s="13">
        <f t="shared" si="16"/>
        <v>0.43966903731118367</v>
      </c>
      <c r="H46" s="14" t="str">
        <f t="shared" ref="H46:H49" si="17">IF(G46&lt;=0.25,"YES","NO")</f>
        <v>NO</v>
      </c>
      <c r="I46" s="14">
        <f t="shared" ref="I46:I49" si="18">IF(H46="YES",1,0)</f>
        <v>0</v>
      </c>
      <c r="J46" s="17">
        <f t="shared" ref="J46:J49" si="19">ABS(E46-F46)</f>
        <v>2321.0128479657387</v>
      </c>
      <c r="K46" s="11" t="s">
        <v>27</v>
      </c>
      <c r="L46" s="13">
        <f>QUARTILE(J43:J49,3)</f>
        <v>2826.658458244111</v>
      </c>
    </row>
    <row r="47" spans="1:12" x14ac:dyDescent="0.2">
      <c r="A47" s="11"/>
      <c r="B47" s="11">
        <v>45</v>
      </c>
      <c r="C47" s="11">
        <v>422</v>
      </c>
      <c r="D47" s="11">
        <v>5</v>
      </c>
      <c r="E47" s="11">
        <v>8117</v>
      </c>
      <c r="F47" s="11">
        <v>8907.4277620396588</v>
      </c>
      <c r="G47" s="13">
        <f t="shared" si="16"/>
        <v>9.7379298021394459E-2</v>
      </c>
      <c r="H47" s="14" t="str">
        <f t="shared" si="17"/>
        <v>YES</v>
      </c>
      <c r="I47" s="14">
        <f t="shared" si="18"/>
        <v>1</v>
      </c>
      <c r="J47" s="17">
        <f t="shared" si="19"/>
        <v>790.42776203965877</v>
      </c>
      <c r="K47" s="11" t="s">
        <v>28</v>
      </c>
      <c r="L47" s="13">
        <f>MAX(J43:J49)</f>
        <v>17667.732240437159</v>
      </c>
    </row>
    <row r="48" spans="1:12" x14ac:dyDescent="0.2">
      <c r="A48" s="11"/>
      <c r="B48" s="11">
        <v>46</v>
      </c>
      <c r="C48" s="11">
        <v>1058</v>
      </c>
      <c r="D48" s="11">
        <v>6</v>
      </c>
      <c r="E48" s="11">
        <v>8710</v>
      </c>
      <c r="F48" s="11">
        <v>26377.732240437159</v>
      </c>
      <c r="G48" s="13">
        <f t="shared" si="16"/>
        <v>2.0284422778917519</v>
      </c>
      <c r="H48" s="14" t="str">
        <f t="shared" si="17"/>
        <v>NO</v>
      </c>
      <c r="I48" s="14">
        <f t="shared" si="18"/>
        <v>0</v>
      </c>
      <c r="J48" s="17">
        <f t="shared" si="19"/>
        <v>17667.732240437159</v>
      </c>
      <c r="K48" s="11"/>
      <c r="L48" s="11"/>
    </row>
    <row r="49" spans="1:12" x14ac:dyDescent="0.2">
      <c r="A49" s="11"/>
      <c r="B49" s="11">
        <v>47</v>
      </c>
      <c r="C49" s="11">
        <v>65</v>
      </c>
      <c r="D49" s="11">
        <v>6</v>
      </c>
      <c r="E49" s="11">
        <v>796</v>
      </c>
      <c r="F49" s="11">
        <v>541.66666666666674</v>
      </c>
      <c r="G49" s="13">
        <f t="shared" si="16"/>
        <v>0.31951423785594629</v>
      </c>
      <c r="H49" s="14" t="str">
        <f t="shared" si="17"/>
        <v>NO</v>
      </c>
      <c r="I49" s="14">
        <f t="shared" si="18"/>
        <v>0</v>
      </c>
      <c r="J49" s="17">
        <f t="shared" si="19"/>
        <v>254.33333333333326</v>
      </c>
      <c r="K49" s="11"/>
      <c r="L49" s="11"/>
    </row>
    <row r="50" spans="1:12" x14ac:dyDescent="0.2">
      <c r="A50" s="11"/>
      <c r="B50" s="11"/>
      <c r="C50" s="11"/>
      <c r="D50" s="11"/>
      <c r="E50" s="11"/>
      <c r="F50" s="11" t="s">
        <v>21</v>
      </c>
      <c r="G50" s="13">
        <f>AVERAGE(G43:G49)</f>
        <v>0.68198005200101719</v>
      </c>
      <c r="H50" s="11" t="s">
        <v>20</v>
      </c>
      <c r="I50" s="16">
        <f>AVERAGE(I43:I49)</f>
        <v>0.14285714285714285</v>
      </c>
      <c r="J50" s="11"/>
      <c r="K50" s="11"/>
      <c r="L50" s="11"/>
    </row>
    <row r="51" spans="1:12" x14ac:dyDescent="0.2">
      <c r="A51" s="11"/>
      <c r="B51" s="11"/>
      <c r="C51" s="11"/>
      <c r="D51" s="11"/>
      <c r="E51" s="11"/>
      <c r="F51" s="11" t="s">
        <v>22</v>
      </c>
      <c r="G51" s="13">
        <f>MEDIAN(G43:G49)</f>
        <v>0.58768505079825828</v>
      </c>
      <c r="H51" s="11"/>
      <c r="I51" s="11"/>
      <c r="J51" s="11"/>
      <c r="K51" s="11"/>
      <c r="L51" s="11"/>
    </row>
    <row r="52" spans="1:12" x14ac:dyDescent="0.2">
      <c r="G52" s="3"/>
    </row>
    <row r="53" spans="1:12" x14ac:dyDescent="0.2">
      <c r="G53" s="3"/>
    </row>
    <row r="54" spans="1:12" x14ac:dyDescent="0.2">
      <c r="A54" s="11" t="s">
        <v>42</v>
      </c>
      <c r="B54" s="11">
        <v>50</v>
      </c>
      <c r="C54" s="11">
        <v>1526</v>
      </c>
      <c r="D54" s="11">
        <v>7</v>
      </c>
      <c r="E54" s="11">
        <v>5931</v>
      </c>
      <c r="F54" s="12">
        <v>18909.982869379015</v>
      </c>
      <c r="G54" s="13">
        <f t="shared" ref="G54:G58" si="20">ABS(E54-F54)/E54</f>
        <v>2.1883296019860081</v>
      </c>
      <c r="H54" s="14" t="str">
        <f>IF(G54&lt;=0.25,"YES","NO")</f>
        <v>NO</v>
      </c>
      <c r="I54" s="14">
        <f>IF(H54="YES",1,0)</f>
        <v>0</v>
      </c>
      <c r="J54" s="13">
        <f>ABS(E54-F54)</f>
        <v>12978.982869379015</v>
      </c>
      <c r="K54" s="11" t="s">
        <v>4</v>
      </c>
      <c r="L54" s="13">
        <f>MIN(J54:J60)</f>
        <v>158.98357664233572</v>
      </c>
    </row>
    <row r="55" spans="1:12" x14ac:dyDescent="0.2">
      <c r="A55" s="11"/>
      <c r="B55" s="11">
        <v>51</v>
      </c>
      <c r="C55" s="11">
        <v>575</v>
      </c>
      <c r="D55" s="11">
        <v>9</v>
      </c>
      <c r="E55" s="11">
        <v>4456</v>
      </c>
      <c r="F55" s="12">
        <v>6546.630727762803</v>
      </c>
      <c r="G55" s="13">
        <f t="shared" si="20"/>
        <v>0.46917206637405812</v>
      </c>
      <c r="H55" s="14" t="str">
        <f t="shared" ref="H55:H60" si="21">IF(G55&lt;=0.25,"YES","NO")</f>
        <v>NO</v>
      </c>
      <c r="I55" s="14">
        <f>IF(H55="YES",1,0)</f>
        <v>0</v>
      </c>
      <c r="J55" s="13">
        <f t="shared" ref="J55:J60" si="22">ABS(E55-F55)</f>
        <v>2090.630727762803</v>
      </c>
      <c r="K55" s="11" t="s">
        <v>25</v>
      </c>
      <c r="L55" s="13">
        <f>QUARTILE(J54:J60,1)</f>
        <v>1139.4836250705812</v>
      </c>
    </row>
    <row r="56" spans="1:12" x14ac:dyDescent="0.2">
      <c r="A56" s="11"/>
      <c r="B56" s="11">
        <v>52</v>
      </c>
      <c r="C56" s="11">
        <v>509</v>
      </c>
      <c r="D56" s="11">
        <v>3</v>
      </c>
      <c r="E56" s="11">
        <v>3600</v>
      </c>
      <c r="F56" s="12">
        <v>3758.9835766423357</v>
      </c>
      <c r="G56" s="13">
        <f t="shared" si="20"/>
        <v>4.4162104622871033E-2</v>
      </c>
      <c r="H56" s="14" t="str">
        <f t="shared" si="21"/>
        <v>YES</v>
      </c>
      <c r="I56" s="14">
        <f t="shared" ref="I56:I60" si="23">IF(H56="YES",1,0)</f>
        <v>1</v>
      </c>
      <c r="J56" s="13">
        <f t="shared" si="22"/>
        <v>158.98357664233572</v>
      </c>
      <c r="K56" s="11" t="s">
        <v>26</v>
      </c>
      <c r="L56" s="15">
        <f>MEDIAN(J54:J60)</f>
        <v>2090.630727762803</v>
      </c>
    </row>
    <row r="57" spans="1:12" x14ac:dyDescent="0.2">
      <c r="A57" s="11"/>
      <c r="B57" s="11">
        <v>53</v>
      </c>
      <c r="C57" s="11">
        <v>583</v>
      </c>
      <c r="D57" s="11">
        <v>4</v>
      </c>
      <c r="E57" s="11">
        <v>4557</v>
      </c>
      <c r="F57" s="12">
        <v>6637.7142857142853</v>
      </c>
      <c r="G57" s="13">
        <f t="shared" si="20"/>
        <v>0.4565973854979779</v>
      </c>
      <c r="H57" s="14" t="str">
        <f t="shared" si="21"/>
        <v>NO</v>
      </c>
      <c r="I57" s="14">
        <f t="shared" si="23"/>
        <v>0</v>
      </c>
      <c r="J57" s="13">
        <f t="shared" si="22"/>
        <v>2080.7142857142853</v>
      </c>
      <c r="K57" s="11" t="s">
        <v>27</v>
      </c>
      <c r="L57" s="13">
        <f>QUARTILE(J54:J60,3)</f>
        <v>2325.3228810757196</v>
      </c>
    </row>
    <row r="58" spans="1:12" x14ac:dyDescent="0.2">
      <c r="A58" s="11"/>
      <c r="B58" s="11">
        <v>54</v>
      </c>
      <c r="C58" s="11">
        <v>315</v>
      </c>
      <c r="D58" s="11">
        <v>4</v>
      </c>
      <c r="E58" s="11">
        <v>8752</v>
      </c>
      <c r="F58" s="12">
        <v>6501.5402843601887</v>
      </c>
      <c r="G58" s="13">
        <f t="shared" si="20"/>
        <v>0.25713662198809545</v>
      </c>
      <c r="H58" s="14" t="str">
        <f t="shared" si="21"/>
        <v>NO</v>
      </c>
      <c r="I58" s="14">
        <f t="shared" si="23"/>
        <v>0</v>
      </c>
      <c r="J58" s="13">
        <f t="shared" si="22"/>
        <v>2250.4597156398113</v>
      </c>
      <c r="K58" s="11" t="s">
        <v>28</v>
      </c>
      <c r="L58" s="13">
        <f>MAX(J54:J60)</f>
        <v>12978.982869379015</v>
      </c>
    </row>
    <row r="59" spans="1:12" x14ac:dyDescent="0.2">
      <c r="A59" s="11"/>
      <c r="B59" s="11">
        <v>55</v>
      </c>
      <c r="C59" s="11">
        <v>138</v>
      </c>
      <c r="D59" s="11">
        <v>5</v>
      </c>
      <c r="E59" s="11">
        <v>3440</v>
      </c>
      <c r="F59" s="12">
        <v>1039.8139534883721</v>
      </c>
      <c r="G59" s="13">
        <f>ABS(E59-F59)/E59</f>
        <v>0.69772850189291513</v>
      </c>
      <c r="H59" s="14" t="str">
        <f t="shared" si="21"/>
        <v>NO</v>
      </c>
      <c r="I59" s="14">
        <f t="shared" si="23"/>
        <v>0</v>
      </c>
      <c r="J59" s="13">
        <f t="shared" si="22"/>
        <v>2400.1860465116279</v>
      </c>
      <c r="K59" s="11"/>
      <c r="L59" s="11"/>
    </row>
    <row r="60" spans="1:12" x14ac:dyDescent="0.2">
      <c r="A60" s="11"/>
      <c r="B60" s="11">
        <v>56</v>
      </c>
      <c r="C60" s="11">
        <v>257</v>
      </c>
      <c r="D60" s="11">
        <v>4</v>
      </c>
      <c r="E60" s="11">
        <v>1981</v>
      </c>
      <c r="F60" s="12">
        <v>1782.7470355731227</v>
      </c>
      <c r="G60" s="13">
        <f>ABS(E60-F60)/E60</f>
        <v>0.10007721576318893</v>
      </c>
      <c r="H60" s="14" t="str">
        <f t="shared" si="21"/>
        <v>YES</v>
      </c>
      <c r="I60" s="14">
        <f t="shared" si="23"/>
        <v>1</v>
      </c>
      <c r="J60" s="13">
        <f t="shared" si="22"/>
        <v>198.25296442687727</v>
      </c>
      <c r="K60" s="11"/>
      <c r="L60" s="11"/>
    </row>
    <row r="61" spans="1:12" x14ac:dyDescent="0.2">
      <c r="A61" s="11"/>
      <c r="B61" s="11"/>
      <c r="C61" s="11"/>
      <c r="D61" s="11"/>
      <c r="E61" s="11"/>
      <c r="F61" s="11" t="s">
        <v>21</v>
      </c>
      <c r="G61" s="13">
        <f>AVERAGE(G54:G60)</f>
        <v>0.60188621401787346</v>
      </c>
      <c r="H61" s="11" t="s">
        <v>20</v>
      </c>
      <c r="I61" s="16">
        <f>AVERAGE(I54:I60)</f>
        <v>0.2857142857142857</v>
      </c>
      <c r="J61" s="11"/>
      <c r="K61" s="11"/>
      <c r="L61" s="11"/>
    </row>
    <row r="62" spans="1:12" x14ac:dyDescent="0.2">
      <c r="A62" s="11"/>
      <c r="B62" s="11"/>
      <c r="C62" s="11"/>
      <c r="D62" s="11"/>
      <c r="E62" s="11"/>
      <c r="F62" s="11" t="s">
        <v>22</v>
      </c>
      <c r="G62" s="13">
        <f>MEDIAN(G54:G60)</f>
        <v>0.4565973854979779</v>
      </c>
      <c r="H62" s="11"/>
      <c r="I62" s="11"/>
      <c r="J62" s="11"/>
      <c r="K62" s="11"/>
      <c r="L62" s="11"/>
    </row>
    <row r="64" spans="1:12" x14ac:dyDescent="0.2">
      <c r="A64" s="11" t="s">
        <v>43</v>
      </c>
      <c r="B64" s="11">
        <v>8</v>
      </c>
      <c r="C64" s="11">
        <v>366</v>
      </c>
      <c r="D64" s="11">
        <v>2</v>
      </c>
      <c r="E64" s="11">
        <v>9125</v>
      </c>
      <c r="F64" s="12">
        <v>7590.5971563981047</v>
      </c>
      <c r="G64" s="13">
        <f t="shared" ref="G64:G68" si="24">ABS(E64-F64)/E64</f>
        <v>0.16815373628513922</v>
      </c>
      <c r="H64" s="14" t="str">
        <f>IF(G64&lt;=0.25,"YES","NO")</f>
        <v>YES</v>
      </c>
      <c r="I64" s="14">
        <f>IF(H64="YES",1,0)</f>
        <v>1</v>
      </c>
      <c r="J64" s="13">
        <f>ABS(E64-F64)</f>
        <v>1534.4028436018953</v>
      </c>
      <c r="K64" s="11" t="s">
        <v>4</v>
      </c>
      <c r="L64" s="13">
        <f>MIN(J64:J70)</f>
        <v>244.84360189573454</v>
      </c>
    </row>
    <row r="65" spans="1:12" x14ac:dyDescent="0.2">
      <c r="A65" s="11"/>
      <c r="B65" s="11">
        <v>17</v>
      </c>
      <c r="C65" s="11">
        <v>1849</v>
      </c>
      <c r="D65" s="11">
        <v>7</v>
      </c>
      <c r="E65" s="11">
        <v>25910</v>
      </c>
      <c r="F65" s="12">
        <v>38806.172839506173</v>
      </c>
      <c r="G65" s="13">
        <f t="shared" si="24"/>
        <v>0.49772955768067051</v>
      </c>
      <c r="H65" s="14" t="str">
        <f t="shared" ref="H65:H70" si="25">IF(G65&lt;=0.25,"YES","NO")</f>
        <v>NO</v>
      </c>
      <c r="I65" s="14">
        <f>IF(H65="YES",1,0)</f>
        <v>0</v>
      </c>
      <c r="J65" s="13">
        <f t="shared" ref="J65:J70" si="26">ABS(E65-F65)</f>
        <v>12896.172839506173</v>
      </c>
      <c r="K65" s="11" t="s">
        <v>25</v>
      </c>
      <c r="L65" s="13">
        <f>QUARTILE(J64:J70,1)</f>
        <v>842.58544278717386</v>
      </c>
    </row>
    <row r="66" spans="1:12" x14ac:dyDescent="0.2">
      <c r="A66" s="11"/>
      <c r="B66" s="11">
        <v>19</v>
      </c>
      <c r="C66" s="11">
        <v>434</v>
      </c>
      <c r="D66" s="11">
        <v>1</v>
      </c>
      <c r="E66" s="11">
        <v>15052</v>
      </c>
      <c r="F66" s="12">
        <v>8449.6049382716046</v>
      </c>
      <c r="G66" s="13">
        <f t="shared" si="24"/>
        <v>0.4386390553898748</v>
      </c>
      <c r="H66" s="14" t="str">
        <f t="shared" si="25"/>
        <v>NO</v>
      </c>
      <c r="I66" s="14">
        <f t="shared" ref="I66:I70" si="27">IF(H66="YES",1,0)</f>
        <v>0</v>
      </c>
      <c r="J66" s="13">
        <f t="shared" si="26"/>
        <v>6602.3950617283954</v>
      </c>
      <c r="K66" s="11" t="s">
        <v>26</v>
      </c>
      <c r="L66" s="15">
        <f>MEDIAN(J64:J70)</f>
        <v>1534.4028436018953</v>
      </c>
    </row>
    <row r="67" spans="1:12" x14ac:dyDescent="0.2">
      <c r="A67" s="11"/>
      <c r="B67" s="11">
        <v>30</v>
      </c>
      <c r="C67" s="11">
        <v>387</v>
      </c>
      <c r="D67" s="11">
        <v>4</v>
      </c>
      <c r="E67" s="11">
        <v>1798</v>
      </c>
      <c r="F67" s="12">
        <v>3028.1374407582939</v>
      </c>
      <c r="G67" s="13">
        <f t="shared" si="24"/>
        <v>0.68416987806356722</v>
      </c>
      <c r="H67" s="14" t="str">
        <f t="shared" si="25"/>
        <v>NO</v>
      </c>
      <c r="I67" s="14">
        <f t="shared" si="27"/>
        <v>0</v>
      </c>
      <c r="J67" s="13">
        <f t="shared" si="26"/>
        <v>1230.1374407582939</v>
      </c>
      <c r="K67" s="11" t="s">
        <v>27</v>
      </c>
      <c r="L67" s="13">
        <f>QUARTILE(J64:J70,3)</f>
        <v>7074.5021383727299</v>
      </c>
    </row>
    <row r="68" spans="1:12" x14ac:dyDescent="0.2">
      <c r="A68" s="11"/>
      <c r="B68" s="11">
        <v>39</v>
      </c>
      <c r="C68" s="11">
        <v>302</v>
      </c>
      <c r="D68" s="11">
        <v>4</v>
      </c>
      <c r="E68" s="11">
        <v>5787</v>
      </c>
      <c r="F68" s="12">
        <v>5331.9665551839462</v>
      </c>
      <c r="G68" s="13">
        <f t="shared" si="24"/>
        <v>7.8630282498022092E-2</v>
      </c>
      <c r="H68" s="14" t="str">
        <f t="shared" si="25"/>
        <v>YES</v>
      </c>
      <c r="I68" s="14">
        <f t="shared" si="27"/>
        <v>1</v>
      </c>
      <c r="J68" s="13">
        <f t="shared" si="26"/>
        <v>455.03344481605382</v>
      </c>
      <c r="K68" s="11" t="s">
        <v>28</v>
      </c>
      <c r="L68" s="13">
        <f>MAX(J64:J70)</f>
        <v>12896.172839506173</v>
      </c>
    </row>
    <row r="69" spans="1:12" x14ac:dyDescent="0.2">
      <c r="A69" s="11"/>
      <c r="B69" s="11">
        <v>48</v>
      </c>
      <c r="C69" s="11">
        <v>390</v>
      </c>
      <c r="D69" s="11">
        <v>4</v>
      </c>
      <c r="E69" s="11">
        <v>11023</v>
      </c>
      <c r="F69" s="12">
        <v>3476.3907849829352</v>
      </c>
      <c r="G69" s="13">
        <f>ABS(E69-F69)/E69</f>
        <v>0.68462389685358471</v>
      </c>
      <c r="H69" s="14" t="str">
        <f t="shared" si="25"/>
        <v>NO</v>
      </c>
      <c r="I69" s="14">
        <f t="shared" si="27"/>
        <v>0</v>
      </c>
      <c r="J69" s="13">
        <f t="shared" si="26"/>
        <v>7546.6092150170643</v>
      </c>
      <c r="K69" s="11"/>
      <c r="L69" s="11"/>
    </row>
    <row r="70" spans="1:12" x14ac:dyDescent="0.2">
      <c r="A70" s="11"/>
      <c r="B70" s="11">
        <v>49</v>
      </c>
      <c r="C70" s="11">
        <v>193</v>
      </c>
      <c r="D70" s="11">
        <v>6</v>
      </c>
      <c r="E70" s="11">
        <v>1755</v>
      </c>
      <c r="F70" s="12">
        <v>1510.1563981042655</v>
      </c>
      <c r="G70" s="13">
        <f>ABS(E70-F70)/E70</f>
        <v>0.1395120238722134</v>
      </c>
      <c r="H70" s="14" t="str">
        <f t="shared" si="25"/>
        <v>YES</v>
      </c>
      <c r="I70" s="14">
        <f t="shared" si="27"/>
        <v>1</v>
      </c>
      <c r="J70" s="13">
        <f t="shared" si="26"/>
        <v>244.84360189573454</v>
      </c>
      <c r="K70" s="11"/>
      <c r="L70" s="11"/>
    </row>
    <row r="71" spans="1:12" x14ac:dyDescent="0.2">
      <c r="A71" s="11"/>
      <c r="B71" s="11"/>
      <c r="C71" s="11"/>
      <c r="D71" s="11"/>
      <c r="E71" s="11"/>
      <c r="F71" s="11" t="s">
        <v>21</v>
      </c>
      <c r="G71" s="13">
        <f>AVERAGE(G64:G70)</f>
        <v>0.38449406152043891</v>
      </c>
      <c r="H71" s="11" t="s">
        <v>20</v>
      </c>
      <c r="I71" s="16">
        <f>AVERAGE(I64:I70)</f>
        <v>0.42857142857142855</v>
      </c>
      <c r="J71" s="11"/>
      <c r="K71" s="11"/>
      <c r="L71" s="11"/>
    </row>
    <row r="72" spans="1:12" x14ac:dyDescent="0.2">
      <c r="A72" s="11"/>
      <c r="B72" s="11"/>
      <c r="C72" s="11"/>
      <c r="D72" s="11"/>
      <c r="E72" s="11"/>
      <c r="F72" s="11" t="s">
        <v>22</v>
      </c>
      <c r="G72" s="13">
        <f>MEDIAN(G64:G70)</f>
        <v>0.4386390553898748</v>
      </c>
      <c r="H72" s="11"/>
      <c r="I72" s="11"/>
      <c r="J72" s="11"/>
      <c r="K72" s="11"/>
      <c r="L72" s="11"/>
    </row>
    <row r="74" spans="1:12" x14ac:dyDescent="0.2">
      <c r="E74" s="1" t="s">
        <v>86</v>
      </c>
      <c r="F74" s="1" t="s">
        <v>21</v>
      </c>
      <c r="G74" s="18">
        <f>AVERAGE(G43:G49,G54:G60,G64:G70)</f>
        <v>0.55612010917977661</v>
      </c>
      <c r="H74" s="1" t="s">
        <v>85</v>
      </c>
      <c r="I74" s="1">
        <f>AVERAGE(I43:I49,I54:I60,I64:I70)</f>
        <v>0.2857142857142857</v>
      </c>
    </row>
    <row r="75" spans="1:12" x14ac:dyDescent="0.2">
      <c r="E75" s="1"/>
      <c r="F75" s="1" t="s">
        <v>22</v>
      </c>
      <c r="G75" s="18">
        <f>MEDIAN(G43:G49,G54:G60,G64:G70)</f>
        <v>0.4565973854979779</v>
      </c>
      <c r="H75" s="1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5"/>
  <sheetViews>
    <sheetView topLeftCell="A53" zoomScale="139" zoomScaleNormal="139" workbookViewId="0">
      <selection activeCell="I74" sqref="I74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5.6640625" bestFit="1" customWidth="1"/>
    <col min="4" max="4" width="7.33203125" bestFit="1" customWidth="1"/>
    <col min="5" max="5" width="7.5" bestFit="1" customWidth="1"/>
    <col min="6" max="6" width="9.83203125" bestFit="1" customWidth="1"/>
    <col min="7" max="7" width="7.5" bestFit="1" customWidth="1"/>
    <col min="8" max="8" width="11.5" bestFit="1" customWidth="1"/>
    <col min="9" max="9" width="7.83203125" bestFit="1" customWidth="1"/>
    <col min="10" max="10" width="8.83203125" bestFit="1" customWidth="1"/>
    <col min="11" max="11" width="7.33203125" bestFit="1" customWidth="1"/>
    <col min="12" max="12" width="8.83203125" bestFit="1" customWidth="1"/>
    <col min="13" max="13" width="4.6640625" customWidth="1"/>
    <col min="14" max="14" width="14.5" bestFit="1" customWidth="1"/>
    <col min="15" max="18" width="7.6640625" bestFit="1" customWidth="1"/>
    <col min="19" max="19" width="8.83203125" bestFit="1" customWidth="1"/>
    <col min="20" max="21" width="7.6640625" bestFit="1" customWidth="1"/>
    <col min="22" max="22" width="8.83203125" bestFit="1" customWidth="1"/>
  </cols>
  <sheetData>
    <row r="2" spans="1:22" x14ac:dyDescent="0.2">
      <c r="B2" t="s">
        <v>11</v>
      </c>
      <c r="C2" t="s">
        <v>12</v>
      </c>
      <c r="D2" t="s">
        <v>13</v>
      </c>
      <c r="E2" t="s">
        <v>14</v>
      </c>
      <c r="F2" t="s">
        <v>16</v>
      </c>
      <c r="G2" t="s">
        <v>17</v>
      </c>
      <c r="H2" t="s">
        <v>19</v>
      </c>
      <c r="I2" t="s">
        <v>18</v>
      </c>
      <c r="J2" t="s">
        <v>24</v>
      </c>
      <c r="O2" t="s">
        <v>23</v>
      </c>
      <c r="P2" t="s">
        <v>29</v>
      </c>
      <c r="Q2" t="s">
        <v>30</v>
      </c>
      <c r="R2" t="s">
        <v>44</v>
      </c>
      <c r="S2" t="s">
        <v>45</v>
      </c>
      <c r="T2" t="s">
        <v>46</v>
      </c>
      <c r="U2" t="s">
        <v>47</v>
      </c>
      <c r="V2" t="s">
        <v>31</v>
      </c>
    </row>
    <row r="3" spans="1:22" x14ac:dyDescent="0.2">
      <c r="A3" t="s">
        <v>23</v>
      </c>
      <c r="B3">
        <v>1</v>
      </c>
      <c r="C3" s="9">
        <v>647</v>
      </c>
      <c r="D3" s="9">
        <v>8</v>
      </c>
      <c r="E3" s="9">
        <v>7871</v>
      </c>
      <c r="F3" s="3">
        <v>12444.784360189575</v>
      </c>
      <c r="G3" s="3">
        <f t="shared" ref="G3:G8" si="0">ABS(E3-F3)/E3</f>
        <v>0.58109317242911629</v>
      </c>
      <c r="H3" s="4" t="str">
        <f>IF(G3&lt;=0.25,"YES","NO")</f>
        <v>NO</v>
      </c>
      <c r="I3" s="4">
        <f>IF(H3="YES",1,0)</f>
        <v>0</v>
      </c>
      <c r="J3" s="10">
        <f>ABS(E3-F3)</f>
        <v>4573.7843601895747</v>
      </c>
      <c r="K3" t="s">
        <v>4</v>
      </c>
      <c r="L3" s="3">
        <f>MIN(J3:J9)</f>
        <v>46.09973045822062</v>
      </c>
      <c r="M3" s="3"/>
      <c r="N3" t="s">
        <v>25</v>
      </c>
      <c r="O3" s="3">
        <f>L4</f>
        <v>262.41967871485963</v>
      </c>
      <c r="P3" s="3">
        <f>L14</f>
        <v>42.812370117759883</v>
      </c>
      <c r="Q3" s="3">
        <f>L24</f>
        <v>356.17098445595866</v>
      </c>
      <c r="R3" s="3">
        <f>L34</f>
        <v>528.19039230797466</v>
      </c>
      <c r="S3" s="3">
        <f>L44</f>
        <v>638.80477280732657</v>
      </c>
      <c r="T3" s="3">
        <f>L55</f>
        <v>564.73071231395318</v>
      </c>
      <c r="U3" s="3">
        <f>L65</f>
        <v>1318.6952875491118</v>
      </c>
      <c r="V3" s="3">
        <f>'Aggregate-K1'!K4</f>
        <v>280.86614173228372</v>
      </c>
    </row>
    <row r="4" spans="1:22" x14ac:dyDescent="0.2">
      <c r="B4">
        <v>2</v>
      </c>
      <c r="C4" s="9">
        <v>130</v>
      </c>
      <c r="D4" s="9">
        <v>9</v>
      </c>
      <c r="E4" s="9">
        <v>845</v>
      </c>
      <c r="F4" s="3">
        <v>1083.3333333333335</v>
      </c>
      <c r="G4" s="3">
        <f t="shared" si="0"/>
        <v>0.28205128205128221</v>
      </c>
      <c r="H4" s="4" t="str">
        <f t="shared" ref="H4:H9" si="1">IF(G4&lt;=0.25,"YES","NO")</f>
        <v>NO</v>
      </c>
      <c r="I4" s="4">
        <f>IF(H4="YES",1,0)</f>
        <v>0</v>
      </c>
      <c r="J4" s="10">
        <f t="shared" ref="J4:J9" si="2">ABS(E4-F4)</f>
        <v>238.33333333333348</v>
      </c>
      <c r="K4" t="s">
        <v>25</v>
      </c>
      <c r="L4" s="3">
        <f>QUARTILE(J3:J9,1)</f>
        <v>262.41967871485963</v>
      </c>
      <c r="M4" s="3"/>
      <c r="N4" t="s">
        <v>48</v>
      </c>
      <c r="O4" s="3">
        <f>L5-L4</f>
        <v>191.10357709909363</v>
      </c>
      <c r="P4" s="3">
        <f>L15-L14</f>
        <v>155.18762988224012</v>
      </c>
      <c r="Q4" s="3">
        <f>L25-L24</f>
        <v>1433.5940428664458</v>
      </c>
      <c r="R4" s="3">
        <f>L35-L34</f>
        <v>901.78746526234295</v>
      </c>
      <c r="S4" s="3">
        <f>L45-L44</f>
        <v>1061.8040234889695</v>
      </c>
      <c r="T4" s="3">
        <f>L56-L55</f>
        <v>1846.6620453462133</v>
      </c>
      <c r="U4" s="3">
        <f>L66-L65</f>
        <v>974.83514723349685</v>
      </c>
      <c r="V4" s="3">
        <f>'Aggregate-K1'!K5-'Aggregate-K1'!K4</f>
        <v>172.65711408166953</v>
      </c>
    </row>
    <row r="5" spans="1:22" x14ac:dyDescent="0.2">
      <c r="B5">
        <v>3</v>
      </c>
      <c r="C5" s="9">
        <v>254</v>
      </c>
      <c r="D5" s="9">
        <v>6</v>
      </c>
      <c r="E5" s="9">
        <v>2330</v>
      </c>
      <c r="F5" s="3">
        <v>2616.5060240963858</v>
      </c>
      <c r="G5" s="3">
        <f t="shared" si="0"/>
        <v>0.12296395883965054</v>
      </c>
      <c r="H5" s="4" t="str">
        <f t="shared" si="1"/>
        <v>YES</v>
      </c>
      <c r="I5" s="4">
        <f t="shared" ref="I5:I9" si="3">IF(H5="YES",1,0)</f>
        <v>1</v>
      </c>
      <c r="J5" s="10">
        <f t="shared" si="2"/>
        <v>286.50602409638577</v>
      </c>
      <c r="K5" t="s">
        <v>26</v>
      </c>
      <c r="L5" s="6">
        <f>MEDIAN(J3:J9)</f>
        <v>453.52325581395326</v>
      </c>
      <c r="M5" s="6"/>
      <c r="N5" t="s">
        <v>49</v>
      </c>
      <c r="O5" s="3">
        <f>L6-L5</f>
        <v>3366.6607089833838</v>
      </c>
      <c r="P5" s="3">
        <f>L16-L15</f>
        <v>730.89741869222871</v>
      </c>
      <c r="Q5" s="3">
        <f>L26-L25</f>
        <v>841.39952792910708</v>
      </c>
      <c r="R5" s="3">
        <f>L36-L35</f>
        <v>3373.967021755464</v>
      </c>
      <c r="S5" s="3">
        <f>L46-L45</f>
        <v>751.84239789861704</v>
      </c>
      <c r="T5" s="3">
        <f>L57-L56</f>
        <v>836.59968263259179</v>
      </c>
      <c r="U5" s="3">
        <f>L67-L66</f>
        <v>1943.2433053313734</v>
      </c>
      <c r="V5" s="3">
        <f>'Aggregate-K1'!K6-'Aggregate-K1'!K5</f>
        <v>2613.060313591146</v>
      </c>
    </row>
    <row r="6" spans="1:22" x14ac:dyDescent="0.2">
      <c r="B6">
        <v>4</v>
      </c>
      <c r="C6" s="9">
        <v>1056</v>
      </c>
      <c r="D6" s="9">
        <v>2</v>
      </c>
      <c r="E6" s="9">
        <v>21272</v>
      </c>
      <c r="F6" s="3">
        <v>14797.70686857761</v>
      </c>
      <c r="G6" s="3">
        <f t="shared" si="0"/>
        <v>0.30435751840082692</v>
      </c>
      <c r="H6" s="4" t="str">
        <f t="shared" si="1"/>
        <v>NO</v>
      </c>
      <c r="I6" s="4">
        <f t="shared" si="3"/>
        <v>0</v>
      </c>
      <c r="J6" s="10">
        <f t="shared" si="2"/>
        <v>6474.2931314223897</v>
      </c>
      <c r="K6" t="s">
        <v>27</v>
      </c>
      <c r="L6" s="3">
        <f>QUARTILE(J3:J9,3)</f>
        <v>3820.183964797337</v>
      </c>
      <c r="M6" s="3"/>
      <c r="N6" t="s">
        <v>50</v>
      </c>
      <c r="O6" s="3">
        <f>L7-L6</f>
        <v>2654.1091666250527</v>
      </c>
      <c r="P6" s="3">
        <f>L17-L16</f>
        <v>1374.904147887406</v>
      </c>
      <c r="Q6" s="3">
        <f>L27-L26</f>
        <v>2947.5815985946424</v>
      </c>
      <c r="R6" s="3">
        <f>L37-L36</f>
        <v>2144.9324857758311</v>
      </c>
      <c r="S6" s="3">
        <f>L47-L46</f>
        <v>13430.69936760284</v>
      </c>
      <c r="T6" s="3">
        <f>L58-L57</f>
        <v>1423.2102711339694</v>
      </c>
      <c r="U6" s="3">
        <f>L68-L67</f>
        <v>1629.8684235475957</v>
      </c>
      <c r="V6" s="3">
        <f>'Aggregate-K1'!K7-'Aggregate-K1'!K6</f>
        <v>17619.022779801253</v>
      </c>
    </row>
    <row r="7" spans="1:22" x14ac:dyDescent="0.2">
      <c r="B7">
        <v>5</v>
      </c>
      <c r="C7" s="9">
        <v>383</v>
      </c>
      <c r="D7" s="9">
        <v>4</v>
      </c>
      <c r="E7" s="9">
        <v>4224</v>
      </c>
      <c r="F7" s="3">
        <v>4177.9002695417794</v>
      </c>
      <c r="G7" s="3">
        <f t="shared" si="0"/>
        <v>1.0913761945601473E-2</v>
      </c>
      <c r="H7" s="4" t="str">
        <f t="shared" si="1"/>
        <v>YES</v>
      </c>
      <c r="I7" s="4">
        <f t="shared" si="3"/>
        <v>1</v>
      </c>
      <c r="J7" s="10">
        <f t="shared" si="2"/>
        <v>46.09973045822062</v>
      </c>
      <c r="K7" t="s">
        <v>28</v>
      </c>
      <c r="L7" s="3">
        <f>MAX(J3:J9)</f>
        <v>6474.2931314223897</v>
      </c>
      <c r="M7" s="3"/>
      <c r="N7" t="s">
        <v>51</v>
      </c>
      <c r="O7" s="3">
        <f>L4-L3</f>
        <v>216.31994825663901</v>
      </c>
      <c r="P7" s="3">
        <f>L14-L13</f>
        <v>37.99698550237531</v>
      </c>
      <c r="Q7" s="3">
        <f>L24-L23</f>
        <v>318.11411241804399</v>
      </c>
      <c r="R7" s="3">
        <f>L34-L33</f>
        <v>180.01486039308043</v>
      </c>
      <c r="S7" s="3">
        <f>L44-L43</f>
        <v>452.05477280732657</v>
      </c>
      <c r="T7" s="3">
        <f>L55-L54</f>
        <v>420.56122078852934</v>
      </c>
      <c r="U7" s="3">
        <f>L65-L64</f>
        <v>1297.4868812443833</v>
      </c>
      <c r="V7" s="3">
        <f>'Aggregate-K1'!K4-'Aggregate-K1'!K3</f>
        <v>276.05075711689915</v>
      </c>
    </row>
    <row r="8" spans="1:22" x14ac:dyDescent="0.2">
      <c r="B8">
        <v>6</v>
      </c>
      <c r="C8" s="9">
        <v>345</v>
      </c>
      <c r="D8" s="9">
        <v>8</v>
      </c>
      <c r="E8" s="9">
        <v>2826</v>
      </c>
      <c r="F8" s="3">
        <v>2372.4767441860467</v>
      </c>
      <c r="G8" s="3">
        <f t="shared" si="0"/>
        <v>0.16048239766948097</v>
      </c>
      <c r="H8" s="4" t="str">
        <f t="shared" si="1"/>
        <v>YES</v>
      </c>
      <c r="I8" s="4">
        <f t="shared" si="3"/>
        <v>1</v>
      </c>
      <c r="J8" s="10">
        <f t="shared" si="2"/>
        <v>453.52325581395326</v>
      </c>
    </row>
    <row r="9" spans="1:22" x14ac:dyDescent="0.2">
      <c r="B9">
        <v>7</v>
      </c>
      <c r="C9" s="9">
        <v>209</v>
      </c>
      <c r="D9" s="9">
        <v>3</v>
      </c>
      <c r="E9" s="9">
        <v>7320</v>
      </c>
      <c r="F9" s="3">
        <v>4253.4164305949007</v>
      </c>
      <c r="G9" s="3">
        <f>ABS(E9-F9)/E9</f>
        <v>0.4189321816127185</v>
      </c>
      <c r="H9" s="4" t="str">
        <f t="shared" si="1"/>
        <v>NO</v>
      </c>
      <c r="I9" s="4">
        <f t="shared" si="3"/>
        <v>0</v>
      </c>
      <c r="J9" s="10">
        <f t="shared" si="2"/>
        <v>3066.5835694050993</v>
      </c>
    </row>
    <row r="10" spans="1:22" x14ac:dyDescent="0.2">
      <c r="F10" t="s">
        <v>21</v>
      </c>
      <c r="G10" s="3">
        <f>AVERAGE(G3:G9)</f>
        <v>0.26868489613552526</v>
      </c>
      <c r="H10" t="s">
        <v>20</v>
      </c>
      <c r="I10" s="5">
        <f>AVERAGE(I3:I9)</f>
        <v>0.42857142857142855</v>
      </c>
    </row>
    <row r="11" spans="1:22" x14ac:dyDescent="0.2">
      <c r="F11" t="s">
        <v>22</v>
      </c>
      <c r="G11" s="3">
        <f>MEDIAN(G3:G9)</f>
        <v>0.28205128205128221</v>
      </c>
    </row>
    <row r="12" spans="1:22" x14ac:dyDescent="0.2">
      <c r="G12" s="3"/>
    </row>
    <row r="13" spans="1:22" x14ac:dyDescent="0.2">
      <c r="A13" t="s">
        <v>29</v>
      </c>
      <c r="B13">
        <v>10</v>
      </c>
      <c r="C13">
        <v>181</v>
      </c>
      <c r="D13">
        <v>3</v>
      </c>
      <c r="E13">
        <v>4300</v>
      </c>
      <c r="F13">
        <v>1996.1984334203655</v>
      </c>
      <c r="G13" s="3">
        <f t="shared" ref="G13:G19" si="4">ABS(E13-F13)/E13</f>
        <v>0.53576780618131037</v>
      </c>
      <c r="H13" s="4" t="str">
        <f>IF(G13&lt;=0.25,"YES","NO")</f>
        <v>NO</v>
      </c>
      <c r="I13" s="4">
        <f>IF(H13="YES",1,0)</f>
        <v>0</v>
      </c>
      <c r="J13" s="10">
        <f>ABS(E13-F13)</f>
        <v>2303.8015665796347</v>
      </c>
      <c r="K13" t="s">
        <v>4</v>
      </c>
      <c r="L13" s="3">
        <f>MIN(J13:J19)</f>
        <v>4.8153846153845734</v>
      </c>
    </row>
    <row r="14" spans="1:22" x14ac:dyDescent="0.2">
      <c r="B14">
        <v>11</v>
      </c>
      <c r="C14">
        <v>739</v>
      </c>
      <c r="D14">
        <v>6</v>
      </c>
      <c r="E14">
        <v>4150</v>
      </c>
      <c r="F14">
        <v>5726.9286956521737</v>
      </c>
      <c r="G14" s="3">
        <f t="shared" si="4"/>
        <v>0.37998281822943947</v>
      </c>
      <c r="H14" s="4" t="str">
        <f>IF(G14&lt;=0.25,"YES","NO")</f>
        <v>NO</v>
      </c>
      <c r="I14" s="4">
        <f>IF(H14="YES",1,0)</f>
        <v>0</v>
      </c>
      <c r="J14" s="10">
        <f>ABS(E14-F14)</f>
        <v>1576.9286956521737</v>
      </c>
      <c r="K14" t="s">
        <v>25</v>
      </c>
      <c r="L14" s="3">
        <f>QUARTILE(J13:J19,1)</f>
        <v>42.812370117759883</v>
      </c>
    </row>
    <row r="15" spans="1:22" x14ac:dyDescent="0.2">
      <c r="B15">
        <v>12</v>
      </c>
      <c r="C15">
        <v>108</v>
      </c>
      <c r="D15">
        <v>7</v>
      </c>
      <c r="E15">
        <v>900</v>
      </c>
      <c r="F15">
        <v>702</v>
      </c>
      <c r="G15" s="3">
        <f t="shared" si="4"/>
        <v>0.22</v>
      </c>
      <c r="H15" s="4" t="str">
        <f>IF(G15&lt;=0.25,"YES","NO")</f>
        <v>YES</v>
      </c>
      <c r="I15" s="4">
        <f>IF(H15="YES",1,0)</f>
        <v>1</v>
      </c>
      <c r="J15" s="10">
        <f>ABS(E15-F15)</f>
        <v>198</v>
      </c>
      <c r="K15" t="s">
        <v>26</v>
      </c>
      <c r="L15" s="6">
        <f>MEDIAN(J13:J19)</f>
        <v>198</v>
      </c>
    </row>
    <row r="16" spans="1:22" x14ac:dyDescent="0.2">
      <c r="B16">
        <v>13</v>
      </c>
      <c r="C16">
        <v>48</v>
      </c>
      <c r="D16">
        <v>6</v>
      </c>
      <c r="E16">
        <v>583</v>
      </c>
      <c r="F16">
        <v>587.81538461538457</v>
      </c>
      <c r="G16" s="3">
        <f t="shared" si="4"/>
        <v>8.2596648634383762E-3</v>
      </c>
      <c r="H16" s="4" t="str">
        <f t="shared" ref="H16:H19" si="5">IF(G16&lt;=0.25,"YES","NO")</f>
        <v>YES</v>
      </c>
      <c r="I16" s="4">
        <f t="shared" ref="I16:I19" si="6">IF(H16="YES",1,0)</f>
        <v>1</v>
      </c>
      <c r="J16" s="10">
        <f t="shared" ref="J16:J19" si="7">ABS(E16-F16)</f>
        <v>4.8153846153845734</v>
      </c>
      <c r="K16" t="s">
        <v>27</v>
      </c>
      <c r="L16" s="3">
        <f>QUARTILE(J13:J19,3)</f>
        <v>928.89741869222871</v>
      </c>
    </row>
    <row r="17" spans="1:12" x14ac:dyDescent="0.2">
      <c r="B17">
        <v>14</v>
      </c>
      <c r="C17">
        <v>249</v>
      </c>
      <c r="D17">
        <v>7</v>
      </c>
      <c r="E17">
        <v>2565</v>
      </c>
      <c r="F17">
        <v>2284.1338582677163</v>
      </c>
      <c r="G17" s="3">
        <f t="shared" si="4"/>
        <v>0.10949947046092932</v>
      </c>
      <c r="H17" s="4" t="str">
        <f t="shared" si="5"/>
        <v>YES</v>
      </c>
      <c r="I17" s="4">
        <f t="shared" si="6"/>
        <v>1</v>
      </c>
      <c r="J17" s="10">
        <f t="shared" si="7"/>
        <v>280.86614173228372</v>
      </c>
      <c r="K17" t="s">
        <v>28</v>
      </c>
      <c r="L17" s="3">
        <f>MAX(J13:J19)</f>
        <v>2303.8015665796347</v>
      </c>
    </row>
    <row r="18" spans="1:12" x14ac:dyDescent="0.2">
      <c r="B18">
        <v>15</v>
      </c>
      <c r="C18">
        <v>371</v>
      </c>
      <c r="D18">
        <v>8</v>
      </c>
      <c r="E18">
        <v>4047</v>
      </c>
      <c r="F18">
        <v>4091.6553524804176</v>
      </c>
      <c r="G18" s="3">
        <f t="shared" si="4"/>
        <v>1.1034186429557105E-2</v>
      </c>
      <c r="H18" s="4" t="str">
        <f t="shared" si="5"/>
        <v>YES</v>
      </c>
      <c r="I18" s="4">
        <f t="shared" si="6"/>
        <v>1</v>
      </c>
      <c r="J18" s="10">
        <f t="shared" si="7"/>
        <v>44.655352480417605</v>
      </c>
    </row>
    <row r="19" spans="1:12" x14ac:dyDescent="0.2">
      <c r="B19">
        <v>16</v>
      </c>
      <c r="C19">
        <v>211</v>
      </c>
      <c r="D19">
        <v>3</v>
      </c>
      <c r="E19">
        <v>1520</v>
      </c>
      <c r="F19">
        <v>1560.9693877551022</v>
      </c>
      <c r="G19" s="3">
        <f t="shared" si="4"/>
        <v>2.6953544575725106E-2</v>
      </c>
      <c r="H19" s="4" t="str">
        <f t="shared" si="5"/>
        <v>YES</v>
      </c>
      <c r="I19" s="4">
        <f t="shared" si="6"/>
        <v>1</v>
      </c>
      <c r="J19" s="10">
        <f t="shared" si="7"/>
        <v>40.969387755102161</v>
      </c>
    </row>
    <row r="20" spans="1:12" x14ac:dyDescent="0.2">
      <c r="F20" t="s">
        <v>21</v>
      </c>
      <c r="G20" s="3">
        <f>AVERAGE(G13:G19)</f>
        <v>0.18449964153434281</v>
      </c>
      <c r="H20" t="s">
        <v>20</v>
      </c>
      <c r="I20" s="5">
        <f>AVERAGE(I13:I19)</f>
        <v>0.7142857142857143</v>
      </c>
    </row>
    <row r="21" spans="1:12" x14ac:dyDescent="0.2">
      <c r="F21" t="s">
        <v>22</v>
      </c>
      <c r="G21" s="3">
        <f>MEDIAN(G13:G19)</f>
        <v>0.10949947046092932</v>
      </c>
    </row>
    <row r="22" spans="1:12" x14ac:dyDescent="0.2">
      <c r="G22" s="3"/>
    </row>
    <row r="23" spans="1:12" x14ac:dyDescent="0.2">
      <c r="A23" t="s">
        <v>32</v>
      </c>
      <c r="B23">
        <v>22</v>
      </c>
      <c r="C23">
        <v>304</v>
      </c>
      <c r="D23">
        <v>7</v>
      </c>
      <c r="E23">
        <v>9369</v>
      </c>
      <c r="F23">
        <v>7579.2349726775956</v>
      </c>
      <c r="G23" s="3">
        <f t="shared" ref="G23:G29" si="8">ABS(E23-F23)/E23</f>
        <v>0.19103052911969307</v>
      </c>
      <c r="H23" s="4" t="str">
        <f>IF(G23&lt;=0.25,"YES","NO")</f>
        <v>YES</v>
      </c>
      <c r="I23" s="4">
        <f>IF(H23="YES",1,0)</f>
        <v>1</v>
      </c>
      <c r="J23" s="10">
        <f>ABS(E23-F23)</f>
        <v>1789.7650273224044</v>
      </c>
      <c r="K23" t="s">
        <v>4</v>
      </c>
      <c r="L23" s="3">
        <f>MIN(J23:J29)</f>
        <v>38.056872037914673</v>
      </c>
    </row>
    <row r="24" spans="1:12" x14ac:dyDescent="0.2">
      <c r="B24">
        <v>23</v>
      </c>
      <c r="C24">
        <v>353</v>
      </c>
      <c r="D24">
        <v>5</v>
      </c>
      <c r="E24">
        <v>7184</v>
      </c>
      <c r="F24">
        <v>5066.7979797979797</v>
      </c>
      <c r="G24" s="3">
        <f t="shared" si="8"/>
        <v>0.29471074891453514</v>
      </c>
      <c r="H24" s="4" t="str">
        <f>IF(G24&lt;=0.25,"YES","NO")</f>
        <v>NO</v>
      </c>
      <c r="I24" s="4">
        <f>IF(H24="YES",1,0)</f>
        <v>0</v>
      </c>
      <c r="J24" s="10">
        <f>ABS(E24-F24)</f>
        <v>2117.2020202020203</v>
      </c>
      <c r="K24" t="s">
        <v>25</v>
      </c>
      <c r="L24" s="3">
        <f>QUARTILE(J23:J29,1)</f>
        <v>356.17098445595866</v>
      </c>
    </row>
    <row r="25" spans="1:12" x14ac:dyDescent="0.2">
      <c r="B25">
        <v>24</v>
      </c>
      <c r="C25">
        <v>567</v>
      </c>
      <c r="D25">
        <v>8</v>
      </c>
      <c r="E25">
        <v>10447</v>
      </c>
      <c r="F25">
        <v>16025.746153846154</v>
      </c>
      <c r="G25" s="3">
        <f t="shared" si="8"/>
        <v>0.53400460934681282</v>
      </c>
      <c r="H25" s="4" t="str">
        <f>IF(G25&lt;=0.25,"YES","NO")</f>
        <v>NO</v>
      </c>
      <c r="I25" s="4">
        <f>IF(H25="YES",1,0)</f>
        <v>0</v>
      </c>
      <c r="J25" s="10">
        <f>ABS(E25-F25)</f>
        <v>5578.7461538461539</v>
      </c>
      <c r="K25" t="s">
        <v>26</v>
      </c>
      <c r="L25" s="6">
        <f>MEDIAN(J23:J29)</f>
        <v>1789.7650273224044</v>
      </c>
    </row>
    <row r="26" spans="1:12" x14ac:dyDescent="0.2">
      <c r="B26">
        <v>25</v>
      </c>
      <c r="C26">
        <v>467</v>
      </c>
      <c r="D26">
        <v>7</v>
      </c>
      <c r="E26">
        <v>5100</v>
      </c>
      <c r="F26">
        <v>8245.1270903010027</v>
      </c>
      <c r="G26" s="3">
        <f t="shared" si="8"/>
        <v>0.61669158633352994</v>
      </c>
      <c r="H26" s="4" t="str">
        <f t="shared" ref="H26:H29" si="9">IF(G26&lt;=0.25,"YES","NO")</f>
        <v>NO</v>
      </c>
      <c r="I26" s="4">
        <f t="shared" ref="I26:I29" si="10">IF(H26="YES",1,0)</f>
        <v>0</v>
      </c>
      <c r="J26" s="10">
        <f t="shared" ref="J26:J29" si="11">ABS(E26-F26)</f>
        <v>3145.1270903010027</v>
      </c>
      <c r="K26" t="s">
        <v>27</v>
      </c>
      <c r="L26" s="3">
        <f>QUARTILE(J23:J29,3)</f>
        <v>2631.1645552515115</v>
      </c>
    </row>
    <row r="27" spans="1:12" x14ac:dyDescent="0.2">
      <c r="B27">
        <v>27</v>
      </c>
      <c r="C27">
        <v>253</v>
      </c>
      <c r="D27">
        <v>8</v>
      </c>
      <c r="E27">
        <v>1651</v>
      </c>
      <c r="F27">
        <v>2300.5958549222801</v>
      </c>
      <c r="G27" s="3">
        <f t="shared" si="8"/>
        <v>0.39345599934723202</v>
      </c>
      <c r="H27" s="4" t="str">
        <f t="shared" si="9"/>
        <v>NO</v>
      </c>
      <c r="I27" s="4">
        <f t="shared" si="10"/>
        <v>0</v>
      </c>
      <c r="J27" s="10">
        <f t="shared" si="11"/>
        <v>649.59585492228007</v>
      </c>
      <c r="K27" t="s">
        <v>28</v>
      </c>
      <c r="L27" s="3">
        <f>MAX(J23:J29)</f>
        <v>5578.7461538461539</v>
      </c>
    </row>
    <row r="28" spans="1:12" x14ac:dyDescent="0.2">
      <c r="B28">
        <v>28</v>
      </c>
      <c r="C28">
        <v>196</v>
      </c>
      <c r="D28">
        <v>7</v>
      </c>
      <c r="E28">
        <v>1450</v>
      </c>
      <c r="F28">
        <v>1411.9431279620853</v>
      </c>
      <c r="G28" s="3">
        <f t="shared" si="8"/>
        <v>2.6246118646837704E-2</v>
      </c>
      <c r="H28" s="4" t="str">
        <f t="shared" si="9"/>
        <v>YES</v>
      </c>
      <c r="I28" s="4">
        <f t="shared" si="10"/>
        <v>1</v>
      </c>
      <c r="J28" s="10">
        <f t="shared" si="11"/>
        <v>38.056872037914673</v>
      </c>
    </row>
    <row r="29" spans="1:12" x14ac:dyDescent="0.2">
      <c r="B29">
        <v>29</v>
      </c>
      <c r="C29">
        <v>185</v>
      </c>
      <c r="D29">
        <v>8</v>
      </c>
      <c r="E29">
        <v>1745</v>
      </c>
      <c r="F29">
        <v>1682.2538860103627</v>
      </c>
      <c r="G29" s="3">
        <f t="shared" si="8"/>
        <v>3.5957658446783523E-2</v>
      </c>
      <c r="H29" s="4" t="str">
        <f t="shared" si="9"/>
        <v>YES</v>
      </c>
      <c r="I29" s="4">
        <f t="shared" si="10"/>
        <v>1</v>
      </c>
      <c r="J29" s="10">
        <f t="shared" si="11"/>
        <v>62.746113989637252</v>
      </c>
    </row>
    <row r="30" spans="1:12" x14ac:dyDescent="0.2">
      <c r="F30" t="s">
        <v>21</v>
      </c>
      <c r="G30" s="3">
        <f>AVERAGE(G23:G29)</f>
        <v>0.29887103573648915</v>
      </c>
      <c r="H30" t="s">
        <v>20</v>
      </c>
      <c r="I30" s="5">
        <f>AVERAGE(I23:I29)</f>
        <v>0.42857142857142855</v>
      </c>
    </row>
    <row r="31" spans="1:12" x14ac:dyDescent="0.2">
      <c r="F31" t="s">
        <v>22</v>
      </c>
      <c r="G31" s="3">
        <f>MEDIAN(G23:G29)</f>
        <v>0.29471074891453514</v>
      </c>
    </row>
    <row r="32" spans="1:12" x14ac:dyDescent="0.2">
      <c r="G32" s="3"/>
    </row>
    <row r="33" spans="1:12" x14ac:dyDescent="0.2">
      <c r="A33" s="11" t="s">
        <v>40</v>
      </c>
      <c r="B33" s="11">
        <v>31</v>
      </c>
      <c r="C33" s="11">
        <v>430</v>
      </c>
      <c r="D33" s="11">
        <v>4</v>
      </c>
      <c r="E33" s="11">
        <v>2957</v>
      </c>
      <c r="F33" s="11">
        <v>4386.9778575703176</v>
      </c>
      <c r="G33" s="13">
        <f t="shared" ref="G33:G39" si="12">ABS(E33-F33)/E33</f>
        <v>0.48359075332104079</v>
      </c>
      <c r="H33" s="14" t="str">
        <f>IF(G33&lt;=0.25,"YES","NO")</f>
        <v>NO</v>
      </c>
      <c r="I33" s="14">
        <f>IF(H33="YES",1,0)</f>
        <v>0</v>
      </c>
      <c r="J33" s="17">
        <f>ABS(E33-F33)</f>
        <v>1429.9778575703176</v>
      </c>
      <c r="K33" s="11" t="s">
        <v>4</v>
      </c>
      <c r="L33" s="13">
        <f>MIN(J33:J39)</f>
        <v>348.17553191489424</v>
      </c>
    </row>
    <row r="34" spans="1:12" x14ac:dyDescent="0.2">
      <c r="A34" s="11"/>
      <c r="B34" s="11">
        <v>32</v>
      </c>
      <c r="C34" s="11">
        <v>204</v>
      </c>
      <c r="D34" s="11">
        <v>5</v>
      </c>
      <c r="E34" s="11">
        <v>963</v>
      </c>
      <c r="F34" s="11">
        <v>1338.0645161290324</v>
      </c>
      <c r="G34" s="13">
        <f t="shared" si="12"/>
        <v>0.38947509463035557</v>
      </c>
      <c r="H34" s="14" t="str">
        <f>IF(G34&lt;=0.25,"YES","NO")</f>
        <v>NO</v>
      </c>
      <c r="I34" s="14">
        <f>IF(H34="YES",1,0)</f>
        <v>0</v>
      </c>
      <c r="J34" s="17">
        <f>ABS(E34-F34)</f>
        <v>375.06451612903243</v>
      </c>
      <c r="K34" s="11" t="s">
        <v>25</v>
      </c>
      <c r="L34" s="13">
        <f>QUARTILE(J33:J39,1)</f>
        <v>528.19039230797466</v>
      </c>
    </row>
    <row r="35" spans="1:12" x14ac:dyDescent="0.2">
      <c r="A35" s="11"/>
      <c r="B35" s="11">
        <v>33</v>
      </c>
      <c r="C35" s="11">
        <v>71</v>
      </c>
      <c r="D35" s="11">
        <v>4</v>
      </c>
      <c r="E35" s="11">
        <v>1233</v>
      </c>
      <c r="F35" s="11">
        <v>551.68373151308299</v>
      </c>
      <c r="G35" s="13">
        <f t="shared" si="12"/>
        <v>0.55256793875662369</v>
      </c>
      <c r="H35" s="14" t="str">
        <f>IF(G35&lt;=0.25,"YES","NO")</f>
        <v>NO</v>
      </c>
      <c r="I35" s="14">
        <f>IF(H35="YES",1,0)</f>
        <v>0</v>
      </c>
      <c r="J35" s="17">
        <f>ABS(E35-F35)</f>
        <v>681.31626848691701</v>
      </c>
      <c r="K35" s="11" t="s">
        <v>26</v>
      </c>
      <c r="L35" s="15">
        <f>MEDIAN(J33:J39)</f>
        <v>1429.9778575703176</v>
      </c>
    </row>
    <row r="36" spans="1:12" x14ac:dyDescent="0.2">
      <c r="A36" s="11"/>
      <c r="B36" s="11">
        <v>34</v>
      </c>
      <c r="C36" s="11">
        <v>840</v>
      </c>
      <c r="D36" s="11">
        <v>7</v>
      </c>
      <c r="E36" s="11">
        <v>3240</v>
      </c>
      <c r="F36" s="11">
        <v>7095.23566878981</v>
      </c>
      <c r="G36" s="13">
        <f t="shared" si="12"/>
        <v>1.1898875520956205</v>
      </c>
      <c r="H36" s="14" t="str">
        <f t="shared" ref="H36:H39" si="13">IF(G36&lt;=0.25,"YES","NO")</f>
        <v>NO</v>
      </c>
      <c r="I36" s="14">
        <f t="shared" ref="I36:I39" si="14">IF(H36="YES",1,0)</f>
        <v>0</v>
      </c>
      <c r="J36" s="17">
        <f t="shared" ref="J36:J39" si="15">ABS(E36-F36)</f>
        <v>3855.23566878981</v>
      </c>
      <c r="K36" s="11" t="s">
        <v>27</v>
      </c>
      <c r="L36" s="13">
        <f>QUARTILE(J33:J39,3)</f>
        <v>4803.9448793257816</v>
      </c>
    </row>
    <row r="37" spans="1:12" x14ac:dyDescent="0.2">
      <c r="A37" s="11"/>
      <c r="B37" s="11">
        <v>35</v>
      </c>
      <c r="C37" s="11">
        <v>1648</v>
      </c>
      <c r="D37" s="11">
        <v>6</v>
      </c>
      <c r="E37" s="11">
        <v>10000</v>
      </c>
      <c r="F37" s="11">
        <v>16948.877365101613</v>
      </c>
      <c r="G37" s="13">
        <f t="shared" si="12"/>
        <v>0.69488773651016122</v>
      </c>
      <c r="H37" s="14" t="str">
        <f t="shared" si="13"/>
        <v>NO</v>
      </c>
      <c r="I37" s="14">
        <f t="shared" si="14"/>
        <v>0</v>
      </c>
      <c r="J37" s="17">
        <f t="shared" si="15"/>
        <v>6948.8773651016127</v>
      </c>
      <c r="K37" s="11" t="s">
        <v>28</v>
      </c>
      <c r="L37" s="13">
        <f>MAX(J33:J39)</f>
        <v>6948.8773651016127</v>
      </c>
    </row>
    <row r="38" spans="1:12" x14ac:dyDescent="0.2">
      <c r="A38" s="11"/>
      <c r="B38" s="11">
        <v>36</v>
      </c>
      <c r="C38" s="11">
        <v>1035</v>
      </c>
      <c r="D38" s="11">
        <v>7</v>
      </c>
      <c r="E38" s="11">
        <v>6800</v>
      </c>
      <c r="F38" s="11">
        <v>12552.654089861753</v>
      </c>
      <c r="G38" s="13">
        <f t="shared" si="12"/>
        <v>0.84597854262672845</v>
      </c>
      <c r="H38" s="14" t="str">
        <f t="shared" si="13"/>
        <v>NO</v>
      </c>
      <c r="I38" s="14">
        <f t="shared" si="14"/>
        <v>0</v>
      </c>
      <c r="J38" s="17">
        <f t="shared" si="15"/>
        <v>5752.6540898617532</v>
      </c>
      <c r="K38" s="11"/>
      <c r="L38" s="11"/>
    </row>
    <row r="39" spans="1:12" x14ac:dyDescent="0.2">
      <c r="A39" s="11"/>
      <c r="B39" s="11">
        <v>37</v>
      </c>
      <c r="C39" s="11">
        <v>548</v>
      </c>
      <c r="D39" s="11">
        <v>1</v>
      </c>
      <c r="E39" s="11">
        <v>3850</v>
      </c>
      <c r="F39" s="11">
        <v>4198.1755319148942</v>
      </c>
      <c r="G39" s="13">
        <f t="shared" si="12"/>
        <v>9.0435203094777719E-2</v>
      </c>
      <c r="H39" s="14" t="str">
        <f t="shared" si="13"/>
        <v>YES</v>
      </c>
      <c r="I39" s="14">
        <f t="shared" si="14"/>
        <v>1</v>
      </c>
      <c r="J39" s="17">
        <f t="shared" si="15"/>
        <v>348.17553191489424</v>
      </c>
      <c r="K39" s="11"/>
      <c r="L39" s="11"/>
    </row>
    <row r="40" spans="1:12" x14ac:dyDescent="0.2">
      <c r="A40" s="11"/>
      <c r="B40" s="11"/>
      <c r="C40" s="11"/>
      <c r="D40" s="11"/>
      <c r="E40" s="11"/>
      <c r="F40" s="11" t="s">
        <v>21</v>
      </c>
      <c r="G40" s="13">
        <f>AVERAGE(G33:G39)</f>
        <v>0.60668897443361547</v>
      </c>
      <c r="H40" s="11" t="s">
        <v>20</v>
      </c>
      <c r="I40" s="16">
        <f>AVERAGE(I33:I39)</f>
        <v>0.14285714285714285</v>
      </c>
      <c r="J40" s="11"/>
      <c r="K40" s="11"/>
      <c r="L40" s="11"/>
    </row>
    <row r="41" spans="1:12" x14ac:dyDescent="0.2">
      <c r="A41" s="11"/>
      <c r="B41" s="11"/>
      <c r="C41" s="11"/>
      <c r="D41" s="11"/>
      <c r="E41" s="11"/>
      <c r="F41" s="11" t="s">
        <v>22</v>
      </c>
      <c r="G41" s="13">
        <f>MEDIAN(G33:G39)</f>
        <v>0.55256793875662369</v>
      </c>
      <c r="H41" s="11"/>
      <c r="I41" s="11"/>
      <c r="J41" s="11"/>
      <c r="K41" s="11"/>
      <c r="L41" s="11"/>
    </row>
    <row r="42" spans="1:12" x14ac:dyDescent="0.2">
      <c r="G42" s="3"/>
    </row>
    <row r="43" spans="1:12" x14ac:dyDescent="0.2">
      <c r="A43" s="11" t="s">
        <v>41</v>
      </c>
      <c r="B43" s="11">
        <v>41</v>
      </c>
      <c r="C43" s="11">
        <v>253</v>
      </c>
      <c r="D43" s="11">
        <v>7</v>
      </c>
      <c r="E43" s="11">
        <v>1100</v>
      </c>
      <c r="F43" s="11">
        <v>1935.3742514970061</v>
      </c>
      <c r="G43" s="13">
        <f t="shared" ref="G43:G49" si="16">ABS(E43-F43)/E43</f>
        <v>0.75943113772455095</v>
      </c>
      <c r="H43" s="14" t="str">
        <f>IF(G43&lt;=0.25,"YES","NO")</f>
        <v>NO</v>
      </c>
      <c r="I43" s="14">
        <f>IF(H43="YES",1,0)</f>
        <v>0</v>
      </c>
      <c r="J43" s="17">
        <f>ABS(E43-F43)</f>
        <v>835.37425149700607</v>
      </c>
      <c r="K43" s="11" t="s">
        <v>4</v>
      </c>
      <c r="L43" s="13">
        <f>MIN(J43:J49)</f>
        <v>186.75</v>
      </c>
    </row>
    <row r="44" spans="1:12" x14ac:dyDescent="0.2">
      <c r="A44" s="11"/>
      <c r="B44" s="11">
        <v>42</v>
      </c>
      <c r="C44" s="11">
        <v>227</v>
      </c>
      <c r="D44" s="11">
        <v>8</v>
      </c>
      <c r="E44" s="11">
        <v>5578</v>
      </c>
      <c r="F44" s="11">
        <v>3877.3912037037039</v>
      </c>
      <c r="G44" s="13">
        <f t="shared" si="16"/>
        <v>0.30487787671141914</v>
      </c>
      <c r="H44" s="14" t="str">
        <f>IF(G44&lt;=0.25,"YES","NO")</f>
        <v>NO</v>
      </c>
      <c r="I44" s="14">
        <f>IF(H44="YES",1,0)</f>
        <v>0</v>
      </c>
      <c r="J44" s="17">
        <f>ABS(E44-F44)</f>
        <v>1700.6087962962961</v>
      </c>
      <c r="K44" s="11" t="s">
        <v>25</v>
      </c>
      <c r="L44" s="13">
        <f>QUARTILE(J43:J49,1)</f>
        <v>638.80477280732657</v>
      </c>
    </row>
    <row r="45" spans="1:12" x14ac:dyDescent="0.2">
      <c r="A45" s="11"/>
      <c r="B45" s="11">
        <v>43</v>
      </c>
      <c r="C45" s="11">
        <v>59</v>
      </c>
      <c r="D45" s="11">
        <v>8</v>
      </c>
      <c r="E45" s="11">
        <v>1060</v>
      </c>
      <c r="F45" s="11">
        <v>617.76470588235293</v>
      </c>
      <c r="G45" s="13">
        <f t="shared" si="16"/>
        <v>0.4172031076581576</v>
      </c>
      <c r="H45" s="14" t="str">
        <f>IF(G45&lt;=0.25,"YES","NO")</f>
        <v>NO</v>
      </c>
      <c r="I45" s="14">
        <f>IF(H45="YES",1,0)</f>
        <v>0</v>
      </c>
      <c r="J45" s="17">
        <f>ABS(E45-F45)</f>
        <v>442.23529411764707</v>
      </c>
      <c r="K45" s="11" t="s">
        <v>26</v>
      </c>
      <c r="L45" s="15">
        <f>MEDIAN(J43:J49)</f>
        <v>1700.6087962962961</v>
      </c>
    </row>
    <row r="46" spans="1:12" x14ac:dyDescent="0.2">
      <c r="A46" s="11"/>
      <c r="B46" s="11">
        <v>44</v>
      </c>
      <c r="C46" s="11">
        <v>299</v>
      </c>
      <c r="D46" s="11">
        <v>7</v>
      </c>
      <c r="E46" s="11">
        <v>5279</v>
      </c>
      <c r="F46" s="11">
        <v>3351.6046901172526</v>
      </c>
      <c r="G46" s="13">
        <f t="shared" si="16"/>
        <v>0.36510613939813363</v>
      </c>
      <c r="H46" s="14" t="str">
        <f t="shared" ref="H46:H49" si="17">IF(G46&lt;=0.25,"YES","NO")</f>
        <v>NO</v>
      </c>
      <c r="I46" s="14">
        <f t="shared" ref="I46:I49" si="18">IF(H46="YES",1,0)</f>
        <v>0</v>
      </c>
      <c r="J46" s="17">
        <f t="shared" ref="J46:J49" si="19">ABS(E46-F46)</f>
        <v>1927.3953098827474</v>
      </c>
      <c r="K46" s="11" t="s">
        <v>27</v>
      </c>
      <c r="L46" s="13">
        <f>QUARTILE(J43:J49,3)</f>
        <v>2452.4511941949131</v>
      </c>
    </row>
    <row r="47" spans="1:12" x14ac:dyDescent="0.2">
      <c r="A47" s="11"/>
      <c r="B47" s="11">
        <v>45</v>
      </c>
      <c r="C47" s="11">
        <v>422</v>
      </c>
      <c r="D47" s="11">
        <v>5</v>
      </c>
      <c r="E47" s="11">
        <v>8117</v>
      </c>
      <c r="F47" s="11">
        <v>5139.4929214929216</v>
      </c>
      <c r="G47" s="13">
        <f t="shared" si="16"/>
        <v>0.36682358981237878</v>
      </c>
      <c r="H47" s="14" t="str">
        <f t="shared" si="17"/>
        <v>NO</v>
      </c>
      <c r="I47" s="14">
        <f t="shared" si="18"/>
        <v>0</v>
      </c>
      <c r="J47" s="17">
        <f t="shared" si="19"/>
        <v>2977.5070785070784</v>
      </c>
      <c r="K47" s="11" t="s">
        <v>28</v>
      </c>
      <c r="L47" s="13">
        <f>MAX(J43:J49)</f>
        <v>15883.150561797753</v>
      </c>
    </row>
    <row r="48" spans="1:12" x14ac:dyDescent="0.2">
      <c r="A48" s="11"/>
      <c r="B48" s="11">
        <v>46</v>
      </c>
      <c r="C48" s="11">
        <v>1058</v>
      </c>
      <c r="D48" s="11">
        <v>6</v>
      </c>
      <c r="E48" s="11">
        <v>8710</v>
      </c>
      <c r="F48" s="11">
        <v>24593.150561797753</v>
      </c>
      <c r="G48" s="13">
        <f t="shared" si="16"/>
        <v>1.8235534514119118</v>
      </c>
      <c r="H48" s="14" t="str">
        <f t="shared" si="17"/>
        <v>NO</v>
      </c>
      <c r="I48" s="14">
        <f t="shared" si="18"/>
        <v>0</v>
      </c>
      <c r="J48" s="17">
        <f t="shared" si="19"/>
        <v>15883.150561797753</v>
      </c>
      <c r="K48" s="11"/>
      <c r="L48" s="11"/>
    </row>
    <row r="49" spans="1:12" x14ac:dyDescent="0.2">
      <c r="A49" s="11"/>
      <c r="B49" s="11">
        <v>47</v>
      </c>
      <c r="C49" s="11">
        <v>65</v>
      </c>
      <c r="D49" s="11">
        <v>6</v>
      </c>
      <c r="E49" s="11">
        <v>796</v>
      </c>
      <c r="F49" s="11">
        <v>609.25</v>
      </c>
      <c r="G49" s="13">
        <f t="shared" si="16"/>
        <v>0.23461055276381909</v>
      </c>
      <c r="H49" s="14" t="str">
        <f t="shared" si="17"/>
        <v>YES</v>
      </c>
      <c r="I49" s="14">
        <f t="shared" si="18"/>
        <v>1</v>
      </c>
      <c r="J49" s="17">
        <f t="shared" si="19"/>
        <v>186.75</v>
      </c>
      <c r="K49" s="11"/>
      <c r="L49" s="11"/>
    </row>
    <row r="50" spans="1:12" x14ac:dyDescent="0.2">
      <c r="A50" s="11"/>
      <c r="B50" s="11"/>
      <c r="C50" s="11"/>
      <c r="D50" s="11"/>
      <c r="E50" s="11"/>
      <c r="F50" s="11" t="s">
        <v>21</v>
      </c>
      <c r="G50" s="13">
        <f>AVERAGE(G43:G49)</f>
        <v>0.61022940792576719</v>
      </c>
      <c r="H50" s="11" t="s">
        <v>20</v>
      </c>
      <c r="I50" s="16">
        <f>AVERAGE(I43:I49)</f>
        <v>0.14285714285714285</v>
      </c>
      <c r="J50" s="11"/>
      <c r="K50" s="11"/>
      <c r="L50" s="11"/>
    </row>
    <row r="51" spans="1:12" x14ac:dyDescent="0.2">
      <c r="A51" s="11"/>
      <c r="B51" s="11"/>
      <c r="C51" s="11"/>
      <c r="D51" s="11"/>
      <c r="E51" s="11"/>
      <c r="F51" s="11" t="s">
        <v>22</v>
      </c>
      <c r="G51" s="13">
        <f>MEDIAN(G43:G49)</f>
        <v>0.36682358981237878</v>
      </c>
      <c r="H51" s="11"/>
      <c r="I51" s="11"/>
      <c r="J51" s="11"/>
      <c r="K51" s="11"/>
      <c r="L51" s="11"/>
    </row>
    <row r="52" spans="1:12" x14ac:dyDescent="0.2">
      <c r="G52" s="3"/>
    </row>
    <row r="53" spans="1:12" x14ac:dyDescent="0.2">
      <c r="G53" s="3"/>
    </row>
    <row r="54" spans="1:12" x14ac:dyDescent="0.2">
      <c r="A54" s="11" t="s">
        <v>42</v>
      </c>
      <c r="B54" s="11">
        <v>50</v>
      </c>
      <c r="C54" s="11">
        <v>1526</v>
      </c>
      <c r="D54" s="11">
        <v>7</v>
      </c>
      <c r="E54" s="11">
        <v>5931</v>
      </c>
      <c r="F54" s="12">
        <v>10602.202711426728</v>
      </c>
      <c r="G54" s="13">
        <f t="shared" ref="G54:G58" si="20">ABS(E54-F54)/E54</f>
        <v>0.78759108268870803</v>
      </c>
      <c r="H54" s="14" t="str">
        <f>IF(G54&lt;=0.25,"YES","NO")</f>
        <v>NO</v>
      </c>
      <c r="I54" s="14">
        <f>IF(H54="YES",1,0)</f>
        <v>0</v>
      </c>
      <c r="J54" s="13">
        <f>ABS(E54-F54)</f>
        <v>4671.2027114267275</v>
      </c>
      <c r="K54" s="11" t="s">
        <v>4</v>
      </c>
      <c r="L54" s="13">
        <f>MIN(J54:J60)</f>
        <v>144.16949152542384</v>
      </c>
    </row>
    <row r="55" spans="1:12" x14ac:dyDescent="0.2">
      <c r="A55" s="11"/>
      <c r="B55" s="11">
        <v>51</v>
      </c>
      <c r="C55" s="11">
        <v>575</v>
      </c>
      <c r="D55" s="11">
        <v>9</v>
      </c>
      <c r="E55" s="11">
        <v>4456</v>
      </c>
      <c r="F55" s="12">
        <v>5247.4358974358975</v>
      </c>
      <c r="G55" s="13">
        <f t="shared" si="20"/>
        <v>0.17761128757538094</v>
      </c>
      <c r="H55" s="14" t="str">
        <f t="shared" ref="H55:H60" si="21">IF(G55&lt;=0.25,"YES","NO")</f>
        <v>YES</v>
      </c>
      <c r="I55" s="14">
        <f>IF(H55="YES",1,0)</f>
        <v>1</v>
      </c>
      <c r="J55" s="13">
        <f t="shared" ref="J55:J60" si="22">ABS(E55-F55)</f>
        <v>791.43589743589746</v>
      </c>
      <c r="K55" s="11" t="s">
        <v>25</v>
      </c>
      <c r="L55" s="13">
        <f>QUARTILE(J54:J60,1)</f>
        <v>564.73071231395318</v>
      </c>
    </row>
    <row r="56" spans="1:12" x14ac:dyDescent="0.2">
      <c r="A56" s="11"/>
      <c r="B56" s="11">
        <v>52</v>
      </c>
      <c r="C56" s="11">
        <v>509</v>
      </c>
      <c r="D56" s="11">
        <v>3</v>
      </c>
      <c r="E56" s="11">
        <v>3600</v>
      </c>
      <c r="F56" s="12">
        <v>3744.1694915254238</v>
      </c>
      <c r="G56" s="13">
        <f t="shared" si="20"/>
        <v>4.0047080979284402E-2</v>
      </c>
      <c r="H56" s="14" t="str">
        <f t="shared" si="21"/>
        <v>YES</v>
      </c>
      <c r="I56" s="14">
        <f t="shared" ref="I56:I60" si="23">IF(H56="YES",1,0)</f>
        <v>1</v>
      </c>
      <c r="J56" s="13">
        <f t="shared" si="22"/>
        <v>144.16949152542384</v>
      </c>
      <c r="K56" s="11" t="s">
        <v>26</v>
      </c>
      <c r="L56" s="15">
        <f>MEDIAN(J54:J60)</f>
        <v>2411.3927576601664</v>
      </c>
    </row>
    <row r="57" spans="1:12" x14ac:dyDescent="0.2">
      <c r="A57" s="11"/>
      <c r="B57" s="11">
        <v>53</v>
      </c>
      <c r="C57" s="11">
        <v>583</v>
      </c>
      <c r="D57" s="11">
        <v>4</v>
      </c>
      <c r="E57" s="11">
        <v>4557</v>
      </c>
      <c r="F57" s="12">
        <v>6968.3927576601664</v>
      </c>
      <c r="G57" s="13">
        <f t="shared" si="20"/>
        <v>0.52916233435597237</v>
      </c>
      <c r="H57" s="14" t="str">
        <f t="shared" si="21"/>
        <v>NO</v>
      </c>
      <c r="I57" s="14">
        <f t="shared" si="23"/>
        <v>0</v>
      </c>
      <c r="J57" s="13">
        <f t="shared" si="22"/>
        <v>2411.3927576601664</v>
      </c>
      <c r="K57" s="11" t="s">
        <v>27</v>
      </c>
      <c r="L57" s="13">
        <f>QUARTILE(J54:J60,3)</f>
        <v>3247.9924402927581</v>
      </c>
    </row>
    <row r="58" spans="1:12" x14ac:dyDescent="0.2">
      <c r="A58" s="11"/>
      <c r="B58" s="11">
        <v>54</v>
      </c>
      <c r="C58" s="11">
        <v>315</v>
      </c>
      <c r="D58" s="11">
        <v>4</v>
      </c>
      <c r="E58" s="11">
        <v>8752</v>
      </c>
      <c r="F58" s="12">
        <v>4684.551136363636</v>
      </c>
      <c r="G58" s="13">
        <f t="shared" si="20"/>
        <v>0.4647450712564401</v>
      </c>
      <c r="H58" s="14" t="str">
        <f t="shared" si="21"/>
        <v>NO</v>
      </c>
      <c r="I58" s="14">
        <f t="shared" si="23"/>
        <v>0</v>
      </c>
      <c r="J58" s="13">
        <f t="shared" si="22"/>
        <v>4067.448863636364</v>
      </c>
      <c r="K58" s="11" t="s">
        <v>28</v>
      </c>
      <c r="L58" s="13">
        <f>MAX(J54:J60)</f>
        <v>4671.2027114267275</v>
      </c>
    </row>
    <row r="59" spans="1:12" x14ac:dyDescent="0.2">
      <c r="A59" s="11"/>
      <c r="B59" s="11">
        <v>55</v>
      </c>
      <c r="C59" s="11">
        <v>138</v>
      </c>
      <c r="D59" s="11">
        <v>5</v>
      </c>
      <c r="E59" s="11">
        <v>3440</v>
      </c>
      <c r="F59" s="12">
        <v>1011.4639830508474</v>
      </c>
      <c r="G59" s="13">
        <f>ABS(E59-F59)/E59</f>
        <v>0.70596977236893965</v>
      </c>
      <c r="H59" s="14" t="str">
        <f t="shared" si="21"/>
        <v>NO</v>
      </c>
      <c r="I59" s="14">
        <f t="shared" si="23"/>
        <v>0</v>
      </c>
      <c r="J59" s="13">
        <f t="shared" si="22"/>
        <v>2428.5360169491523</v>
      </c>
      <c r="K59" s="11"/>
      <c r="L59" s="11"/>
    </row>
    <row r="60" spans="1:12" x14ac:dyDescent="0.2">
      <c r="A60" s="11"/>
      <c r="B60" s="11">
        <v>56</v>
      </c>
      <c r="C60" s="11">
        <v>257</v>
      </c>
      <c r="D60" s="11">
        <v>4</v>
      </c>
      <c r="E60" s="11">
        <v>1981</v>
      </c>
      <c r="F60" s="12">
        <v>1642.9744728079911</v>
      </c>
      <c r="G60" s="13">
        <f>ABS(E60-F60)/E60</f>
        <v>0.17063378454922207</v>
      </c>
      <c r="H60" s="14" t="str">
        <f t="shared" si="21"/>
        <v>YES</v>
      </c>
      <c r="I60" s="14">
        <f t="shared" si="23"/>
        <v>1</v>
      </c>
      <c r="J60" s="13">
        <f t="shared" si="22"/>
        <v>338.02552719200889</v>
      </c>
      <c r="K60" s="11"/>
      <c r="L60" s="11"/>
    </row>
    <row r="61" spans="1:12" x14ac:dyDescent="0.2">
      <c r="A61" s="11"/>
      <c r="B61" s="11"/>
      <c r="C61" s="11"/>
      <c r="D61" s="11"/>
      <c r="E61" s="11"/>
      <c r="F61" s="11" t="s">
        <v>21</v>
      </c>
      <c r="G61" s="13">
        <f>AVERAGE(G54:G60)</f>
        <v>0.4108229162534211</v>
      </c>
      <c r="H61" s="11" t="s">
        <v>20</v>
      </c>
      <c r="I61" s="16">
        <f>AVERAGE(I54:I60)</f>
        <v>0.42857142857142855</v>
      </c>
      <c r="J61" s="11"/>
      <c r="K61" s="11"/>
      <c r="L61" s="11"/>
    </row>
    <row r="62" spans="1:12" x14ac:dyDescent="0.2">
      <c r="A62" s="11"/>
      <c r="B62" s="11"/>
      <c r="C62" s="11"/>
      <c r="D62" s="11"/>
      <c r="E62" s="11"/>
      <c r="F62" s="11" t="s">
        <v>22</v>
      </c>
      <c r="G62" s="13">
        <f>MEDIAN(G54:G60)</f>
        <v>0.4647450712564401</v>
      </c>
      <c r="H62" s="11"/>
      <c r="I62" s="11"/>
      <c r="J62" s="11"/>
      <c r="K62" s="11"/>
      <c r="L62" s="11"/>
    </row>
    <row r="64" spans="1:12" x14ac:dyDescent="0.2">
      <c r="A64" s="11" t="s">
        <v>43</v>
      </c>
      <c r="B64" s="11">
        <v>8</v>
      </c>
      <c r="C64" s="11">
        <v>366</v>
      </c>
      <c r="D64" s="11">
        <v>2</v>
      </c>
      <c r="E64" s="11">
        <v>9125</v>
      </c>
      <c r="F64" s="12">
        <v>6831.4695652173914</v>
      </c>
      <c r="G64" s="13">
        <f t="shared" ref="G64:G68" si="24">ABS(E64-F64)/E64</f>
        <v>0.25134580107206672</v>
      </c>
      <c r="H64" s="14" t="str">
        <f>IF(G64&lt;=0.25,"YES","NO")</f>
        <v>NO</v>
      </c>
      <c r="I64" s="14">
        <f>IF(H64="YES",1,0)</f>
        <v>0</v>
      </c>
      <c r="J64" s="13">
        <f>ABS(E64-F64)</f>
        <v>2293.5304347826086</v>
      </c>
      <c r="K64" s="11" t="s">
        <v>4</v>
      </c>
      <c r="L64" s="13">
        <f>MIN(J64:J70)</f>
        <v>21.208406304728442</v>
      </c>
    </row>
    <row r="65" spans="1:12" x14ac:dyDescent="0.2">
      <c r="A65" s="11"/>
      <c r="B65" s="11">
        <v>17</v>
      </c>
      <c r="C65" s="11">
        <v>1849</v>
      </c>
      <c r="D65" s="11">
        <v>7</v>
      </c>
      <c r="E65" s="11">
        <v>25910</v>
      </c>
      <c r="F65" s="12">
        <v>31776.642163661578</v>
      </c>
      <c r="G65" s="13">
        <f t="shared" si="24"/>
        <v>0.22642385811121488</v>
      </c>
      <c r="H65" s="14" t="str">
        <f t="shared" ref="H65:H70" si="25">IF(G65&lt;=0.25,"YES","NO")</f>
        <v>YES</v>
      </c>
      <c r="I65" s="14">
        <f>IF(H65="YES",1,0)</f>
        <v>1</v>
      </c>
      <c r="J65" s="13">
        <f t="shared" ref="J65:J70" si="26">ABS(E65-F65)</f>
        <v>5866.6421636615778</v>
      </c>
      <c r="K65" s="11" t="s">
        <v>25</v>
      </c>
      <c r="L65" s="13">
        <f>QUARTILE(J64:J70,1)</f>
        <v>1318.6952875491118</v>
      </c>
    </row>
    <row r="66" spans="1:12" x14ac:dyDescent="0.2">
      <c r="A66" s="11"/>
      <c r="B66" s="11">
        <v>19</v>
      </c>
      <c r="C66" s="11">
        <v>434</v>
      </c>
      <c r="D66" s="11">
        <v>1</v>
      </c>
      <c r="E66" s="11">
        <v>15052</v>
      </c>
      <c r="F66" s="12">
        <v>9232.5587144623005</v>
      </c>
      <c r="G66" s="13">
        <f t="shared" si="24"/>
        <v>0.38662246117045573</v>
      </c>
      <c r="H66" s="14" t="str">
        <f t="shared" si="25"/>
        <v>NO</v>
      </c>
      <c r="I66" s="14">
        <f t="shared" ref="I66:I70" si="27">IF(H66="YES",1,0)</f>
        <v>0</v>
      </c>
      <c r="J66" s="13">
        <f t="shared" si="26"/>
        <v>5819.4412855376995</v>
      </c>
      <c r="K66" s="11" t="s">
        <v>26</v>
      </c>
      <c r="L66" s="15">
        <f>MEDIAN(J64:J70)</f>
        <v>2293.5304347826086</v>
      </c>
    </row>
    <row r="67" spans="1:12" x14ac:dyDescent="0.2">
      <c r="A67" s="11"/>
      <c r="B67" s="11">
        <v>30</v>
      </c>
      <c r="C67" s="11">
        <v>387</v>
      </c>
      <c r="D67" s="11">
        <v>4</v>
      </c>
      <c r="E67" s="11">
        <v>1798</v>
      </c>
      <c r="F67" s="12">
        <v>3125.676056338028</v>
      </c>
      <c r="G67" s="13">
        <f t="shared" si="24"/>
        <v>0.73841827382537706</v>
      </c>
      <c r="H67" s="14" t="str">
        <f t="shared" si="25"/>
        <v>NO</v>
      </c>
      <c r="I67" s="14">
        <f t="shared" si="27"/>
        <v>0</v>
      </c>
      <c r="J67" s="13">
        <f t="shared" si="26"/>
        <v>1327.676056338028</v>
      </c>
      <c r="K67" s="11" t="s">
        <v>27</v>
      </c>
      <c r="L67" s="13">
        <f>QUARTILE(J64:J70,3)</f>
        <v>4236.7737401139821</v>
      </c>
    </row>
    <row r="68" spans="1:12" x14ac:dyDescent="0.2">
      <c r="A68" s="11"/>
      <c r="B68" s="11">
        <v>39</v>
      </c>
      <c r="C68" s="11">
        <v>302</v>
      </c>
      <c r="D68" s="11">
        <v>4</v>
      </c>
      <c r="E68" s="11">
        <v>5787</v>
      </c>
      <c r="F68" s="12">
        <v>4477.2854812398045</v>
      </c>
      <c r="G68" s="13">
        <f t="shared" si="24"/>
        <v>0.22632011729051243</v>
      </c>
      <c r="H68" s="14" t="str">
        <f t="shared" si="25"/>
        <v>YES</v>
      </c>
      <c r="I68" s="14">
        <f t="shared" si="27"/>
        <v>1</v>
      </c>
      <c r="J68" s="13">
        <f t="shared" si="26"/>
        <v>1309.7145187601955</v>
      </c>
      <c r="K68" s="11" t="s">
        <v>28</v>
      </c>
      <c r="L68" s="13">
        <f>MAX(J64:J70)</f>
        <v>5866.6421636615778</v>
      </c>
    </row>
    <row r="69" spans="1:12" x14ac:dyDescent="0.2">
      <c r="A69" s="11"/>
      <c r="B69" s="11">
        <v>48</v>
      </c>
      <c r="C69" s="11">
        <v>390</v>
      </c>
      <c r="D69" s="11">
        <v>4</v>
      </c>
      <c r="E69" s="11">
        <v>11023</v>
      </c>
      <c r="F69" s="12">
        <v>8368.8938053097354</v>
      </c>
      <c r="G69" s="13">
        <f>ABS(E69-F69)/E69</f>
        <v>0.24077893447249066</v>
      </c>
      <c r="H69" s="14" t="str">
        <f t="shared" si="25"/>
        <v>YES</v>
      </c>
      <c r="I69" s="14">
        <f t="shared" si="27"/>
        <v>1</v>
      </c>
      <c r="J69" s="13">
        <f t="shared" si="26"/>
        <v>2654.1061946902646</v>
      </c>
      <c r="K69" s="11"/>
      <c r="L69" s="11"/>
    </row>
    <row r="70" spans="1:12" x14ac:dyDescent="0.2">
      <c r="A70" s="11"/>
      <c r="B70" s="11">
        <v>49</v>
      </c>
      <c r="C70" s="11">
        <v>193</v>
      </c>
      <c r="D70" s="11">
        <v>6</v>
      </c>
      <c r="E70" s="11">
        <v>1755</v>
      </c>
      <c r="F70" s="12">
        <v>1776.2084063047284</v>
      </c>
      <c r="G70" s="13">
        <f>ABS(E70-F70)/E70</f>
        <v>1.2084561996996264E-2</v>
      </c>
      <c r="H70" s="14" t="str">
        <f t="shared" si="25"/>
        <v>YES</v>
      </c>
      <c r="I70" s="14">
        <f t="shared" si="27"/>
        <v>1</v>
      </c>
      <c r="J70" s="13">
        <f t="shared" si="26"/>
        <v>21.208406304728442</v>
      </c>
      <c r="K70" s="11"/>
      <c r="L70" s="11"/>
    </row>
    <row r="71" spans="1:12" x14ac:dyDescent="0.2">
      <c r="A71" s="11"/>
      <c r="B71" s="11"/>
      <c r="C71" s="11"/>
      <c r="D71" s="11"/>
      <c r="E71" s="11"/>
      <c r="F71" s="11" t="s">
        <v>21</v>
      </c>
      <c r="G71" s="13">
        <f>AVERAGE(G64:G70)</f>
        <v>0.29742771541987345</v>
      </c>
      <c r="H71" s="11" t="s">
        <v>20</v>
      </c>
      <c r="I71" s="16">
        <f>AVERAGE(I64:I70)</f>
        <v>0.5714285714285714</v>
      </c>
      <c r="J71" s="11"/>
      <c r="K71" s="11"/>
      <c r="L71" s="11"/>
    </row>
    <row r="72" spans="1:12" x14ac:dyDescent="0.2">
      <c r="A72" s="11"/>
      <c r="B72" s="11"/>
      <c r="C72" s="11"/>
      <c r="D72" s="11"/>
      <c r="E72" s="11"/>
      <c r="F72" s="11" t="s">
        <v>22</v>
      </c>
      <c r="G72" s="13">
        <f>MEDIAN(G64:G70)</f>
        <v>0.24077893447249066</v>
      </c>
      <c r="H72" s="11"/>
      <c r="I72" s="11"/>
      <c r="J72" s="11"/>
      <c r="K72" s="11"/>
      <c r="L72" s="11"/>
    </row>
    <row r="74" spans="1:12" x14ac:dyDescent="0.2">
      <c r="E74" s="1" t="s">
        <v>86</v>
      </c>
      <c r="F74" s="1" t="s">
        <v>21</v>
      </c>
      <c r="G74" s="18">
        <f>AVERAGE(G43:G49,G54:G60,G64:G70)</f>
        <v>0.43949334653302069</v>
      </c>
      <c r="H74" s="1" t="s">
        <v>85</v>
      </c>
      <c r="I74" s="18">
        <f>AVERAGE(I43:I49,I54:I60,I64:I70)</f>
        <v>0.38095238095238093</v>
      </c>
    </row>
    <row r="75" spans="1:12" x14ac:dyDescent="0.2">
      <c r="E75" s="1"/>
      <c r="F75" s="1" t="s">
        <v>22</v>
      </c>
      <c r="G75" s="18">
        <f>MEDIAN(G43:G49,G54:G60,G64:G70)</f>
        <v>0.36510613939813363</v>
      </c>
      <c r="H75" s="1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4"/>
  <sheetViews>
    <sheetView tabSelected="1" topLeftCell="N1" zoomScale="139" zoomScaleNormal="139" workbookViewId="0">
      <selection activeCell="Y13" sqref="Y13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5.6640625" bestFit="1" customWidth="1"/>
    <col min="4" max="4" width="7.33203125" bestFit="1" customWidth="1"/>
    <col min="5" max="5" width="7.5" bestFit="1" customWidth="1"/>
    <col min="6" max="6" width="9.83203125" bestFit="1" customWidth="1"/>
    <col min="7" max="7" width="7.5" bestFit="1" customWidth="1"/>
    <col min="8" max="8" width="11.5" bestFit="1" customWidth="1"/>
    <col min="9" max="9" width="7.83203125" bestFit="1" customWidth="1"/>
    <col min="10" max="10" width="8.83203125" bestFit="1" customWidth="1"/>
    <col min="11" max="11" width="7.33203125" bestFit="1" customWidth="1"/>
    <col min="12" max="12" width="8.83203125" bestFit="1" customWidth="1"/>
    <col min="13" max="13" width="10.1640625" bestFit="1" customWidth="1"/>
    <col min="14" max="14" width="14.5" bestFit="1" customWidth="1"/>
    <col min="15" max="18" width="7.6640625" bestFit="1" customWidth="1"/>
    <col min="19" max="19" width="8.83203125" bestFit="1" customWidth="1"/>
    <col min="20" max="21" width="7.6640625" bestFit="1" customWidth="1"/>
    <col min="22" max="22" width="8.83203125" bestFit="1" customWidth="1"/>
  </cols>
  <sheetData>
    <row r="2" spans="1:22" x14ac:dyDescent="0.2">
      <c r="B2" t="s">
        <v>11</v>
      </c>
      <c r="C2" t="s">
        <v>12</v>
      </c>
      <c r="D2" t="s">
        <v>13</v>
      </c>
      <c r="E2" t="s">
        <v>14</v>
      </c>
      <c r="F2" t="s">
        <v>16</v>
      </c>
      <c r="G2" t="s">
        <v>17</v>
      </c>
      <c r="H2" t="s">
        <v>19</v>
      </c>
      <c r="I2" t="s">
        <v>18</v>
      </c>
      <c r="J2" t="s">
        <v>24</v>
      </c>
      <c r="O2" t="s">
        <v>23</v>
      </c>
      <c r="S2" t="s">
        <v>23</v>
      </c>
      <c r="T2" t="s">
        <v>29</v>
      </c>
      <c r="U2" t="s">
        <v>32</v>
      </c>
      <c r="V2" t="s">
        <v>86</v>
      </c>
    </row>
    <row r="3" spans="1:22" x14ac:dyDescent="0.2">
      <c r="A3" t="s">
        <v>23</v>
      </c>
      <c r="B3">
        <v>1</v>
      </c>
      <c r="C3" s="9">
        <v>647</v>
      </c>
      <c r="D3" s="9">
        <v>8</v>
      </c>
      <c r="E3" s="9">
        <v>7871</v>
      </c>
      <c r="F3" s="3">
        <v>12444.784360189575</v>
      </c>
      <c r="G3" s="3">
        <f t="shared" ref="G3:G8" si="0">ABS(E3-F3)/E3</f>
        <v>0.58109317242911629</v>
      </c>
      <c r="H3" s="4" t="str">
        <f>IF(G3&lt;=0.25,"YES","NO")</f>
        <v>NO</v>
      </c>
      <c r="I3" s="4">
        <f>IF(H3="YES",1,0)</f>
        <v>0</v>
      </c>
      <c r="J3" s="10">
        <f>ABS(E3-F3)</f>
        <v>4573.7843601895747</v>
      </c>
      <c r="K3" t="s">
        <v>4</v>
      </c>
      <c r="L3" s="3">
        <f>MIN(J3:J9)</f>
        <v>46.09973045822062</v>
      </c>
      <c r="M3" s="3"/>
      <c r="N3" t="s">
        <v>25</v>
      </c>
      <c r="O3" s="3">
        <f>L4</f>
        <v>262.41967871485963</v>
      </c>
      <c r="P3" s="3">
        <f>L14</f>
        <v>42.812370117759883</v>
      </c>
      <c r="Q3" s="3">
        <f>L24</f>
        <v>356.17098445595866</v>
      </c>
      <c r="R3" s="3">
        <f>L34</f>
        <v>670.80754580810685</v>
      </c>
      <c r="S3" s="3">
        <f>L44</f>
        <v>410.67592592592598</v>
      </c>
      <c r="T3" s="3">
        <f>L51</f>
        <v>627.24265267986061</v>
      </c>
      <c r="U3" s="3">
        <f>L58</f>
        <v>663.13134691395567</v>
      </c>
      <c r="V3" s="3">
        <f>F71</f>
        <v>455.03344481605382</v>
      </c>
    </row>
    <row r="4" spans="1:22" x14ac:dyDescent="0.2">
      <c r="B4">
        <v>2</v>
      </c>
      <c r="C4" s="9">
        <v>130</v>
      </c>
      <c r="D4" s="9">
        <v>9</v>
      </c>
      <c r="E4" s="9">
        <v>845</v>
      </c>
      <c r="F4" s="3">
        <v>1083.3333333333335</v>
      </c>
      <c r="G4" s="3">
        <f t="shared" si="0"/>
        <v>0.28205128205128221</v>
      </c>
      <c r="H4" s="4" t="str">
        <f t="shared" ref="H4:H9" si="1">IF(G4&lt;=0.25,"YES","NO")</f>
        <v>NO</v>
      </c>
      <c r="I4" s="4">
        <f>IF(H4="YES",1,0)</f>
        <v>0</v>
      </c>
      <c r="J4" s="10">
        <f t="shared" ref="J4:J9" si="2">ABS(E4-F4)</f>
        <v>238.33333333333348</v>
      </c>
      <c r="K4" t="s">
        <v>25</v>
      </c>
      <c r="L4" s="3">
        <f>QUARTILE(J3:J9,1)</f>
        <v>262.41967871485963</v>
      </c>
      <c r="M4" s="3"/>
      <c r="N4" t="s">
        <v>48</v>
      </c>
      <c r="O4" s="3">
        <f>L5-L4</f>
        <v>191.10357709909363</v>
      </c>
      <c r="P4" s="3">
        <f>L15-L14</f>
        <v>155.18762988224012</v>
      </c>
      <c r="Q4" s="3">
        <f>L25-L24</f>
        <v>1433.5940428664458</v>
      </c>
      <c r="R4" s="3">
        <f>L35-L34</f>
        <v>1252.4334180473149</v>
      </c>
      <c r="S4" s="3">
        <f>L45-L44</f>
        <v>745.24074074074053</v>
      </c>
      <c r="T4" s="3">
        <f>L52-L51</f>
        <v>1245.5014726465099</v>
      </c>
      <c r="U4" s="3">
        <f>L59-L58</f>
        <v>380.85912927652066</v>
      </c>
      <c r="V4" s="3">
        <f>F72-F71</f>
        <v>700.8832218506127</v>
      </c>
    </row>
    <row r="5" spans="1:22" x14ac:dyDescent="0.2">
      <c r="B5">
        <v>3</v>
      </c>
      <c r="C5" s="9">
        <v>254</v>
      </c>
      <c r="D5" s="9">
        <v>6</v>
      </c>
      <c r="E5" s="9">
        <v>2330</v>
      </c>
      <c r="F5" s="3">
        <v>2616.5060240963858</v>
      </c>
      <c r="G5" s="3">
        <f t="shared" si="0"/>
        <v>0.12296395883965054</v>
      </c>
      <c r="H5" s="4" t="str">
        <f t="shared" si="1"/>
        <v>YES</v>
      </c>
      <c r="I5" s="4">
        <f t="shared" ref="I5:I9" si="3">IF(H5="YES",1,0)</f>
        <v>1</v>
      </c>
      <c r="J5" s="10">
        <f t="shared" si="2"/>
        <v>286.50602409638577</v>
      </c>
      <c r="K5" t="s">
        <v>26</v>
      </c>
      <c r="L5" s="6">
        <f>MEDIAN(J3:J9)</f>
        <v>453.52325581395326</v>
      </c>
      <c r="M5" s="6"/>
      <c r="N5" t="s">
        <v>49</v>
      </c>
      <c r="O5" s="3">
        <f>L6-L5</f>
        <v>3366.6607089833838</v>
      </c>
      <c r="P5" s="3">
        <f>L16-L15</f>
        <v>730.89741869222871</v>
      </c>
      <c r="Q5" s="3">
        <f>L26-L25</f>
        <v>841.39952792910708</v>
      </c>
      <c r="R5" s="3">
        <f>L36-L35</f>
        <v>3199.2165030632923</v>
      </c>
      <c r="S5" s="3">
        <f>L46-L45</f>
        <v>1078.7884270806458</v>
      </c>
      <c r="T5" s="3">
        <f>L53-L52</f>
        <v>315.51770599307793</v>
      </c>
      <c r="U5" s="3">
        <f>L60-L59</f>
        <v>1338.2946489975748</v>
      </c>
      <c r="V5" s="3">
        <f>F73-F72</f>
        <v>1335.0926356589148</v>
      </c>
    </row>
    <row r="6" spans="1:22" x14ac:dyDescent="0.2">
      <c r="B6">
        <v>4</v>
      </c>
      <c r="C6" s="9">
        <v>1056</v>
      </c>
      <c r="D6" s="9">
        <v>2</v>
      </c>
      <c r="E6" s="9">
        <v>21272</v>
      </c>
      <c r="F6" s="3">
        <v>14797.70686857761</v>
      </c>
      <c r="G6" s="3">
        <f t="shared" si="0"/>
        <v>0.30435751840082692</v>
      </c>
      <c r="H6" s="4" t="str">
        <f t="shared" si="1"/>
        <v>NO</v>
      </c>
      <c r="I6" s="4">
        <f t="shared" si="3"/>
        <v>0</v>
      </c>
      <c r="J6" s="10">
        <f t="shared" si="2"/>
        <v>6474.2931314223897</v>
      </c>
      <c r="K6" t="s">
        <v>27</v>
      </c>
      <c r="L6" s="3">
        <f>QUARTILE(J3:J9,3)</f>
        <v>3820.183964797337</v>
      </c>
      <c r="M6" s="3"/>
      <c r="N6" t="s">
        <v>50</v>
      </c>
      <c r="O6" s="3">
        <f>L7-L6</f>
        <v>2654.1091666250527</v>
      </c>
      <c r="P6" s="3">
        <f>L17-L16</f>
        <v>1374.904147887406</v>
      </c>
      <c r="Q6" s="3">
        <f>L27-L26</f>
        <v>2947.5815985946424</v>
      </c>
      <c r="R6" s="3">
        <f>L37-L36</f>
        <v>15.326623990375992</v>
      </c>
      <c r="S6" s="3">
        <f>L47-L46</f>
        <v>14354.792174012249</v>
      </c>
      <c r="T6" s="3">
        <f>L54-L53</f>
        <v>8563.6963680374629</v>
      </c>
      <c r="U6" s="3">
        <f>L61-L60</f>
        <v>1047.7519118489854</v>
      </c>
      <c r="V6" s="3">
        <f>F74-F73</f>
        <v>14098.48796543398</v>
      </c>
    </row>
    <row r="7" spans="1:22" x14ac:dyDescent="0.2">
      <c r="B7">
        <v>5</v>
      </c>
      <c r="C7" s="9">
        <v>383</v>
      </c>
      <c r="D7" s="9">
        <v>4</v>
      </c>
      <c r="E7" s="9">
        <v>4224</v>
      </c>
      <c r="F7" s="3">
        <v>4177.9002695417794</v>
      </c>
      <c r="G7" s="3">
        <f t="shared" si="0"/>
        <v>1.0913761945601473E-2</v>
      </c>
      <c r="H7" s="4" t="str">
        <f t="shared" si="1"/>
        <v>YES</v>
      </c>
      <c r="I7" s="4">
        <f t="shared" si="3"/>
        <v>1</v>
      </c>
      <c r="J7" s="10">
        <f t="shared" si="2"/>
        <v>46.09973045822062</v>
      </c>
      <c r="K7" t="s">
        <v>28</v>
      </c>
      <c r="L7" s="3">
        <f>MAX(J3:J9)</f>
        <v>6474.2931314223897</v>
      </c>
      <c r="M7" s="3"/>
      <c r="N7" t="s">
        <v>51</v>
      </c>
      <c r="O7" s="3">
        <f>L4-L3</f>
        <v>216.31994825663901</v>
      </c>
      <c r="P7" s="3">
        <f>L14-L13</f>
        <v>37.99698550237531</v>
      </c>
      <c r="Q7" s="3">
        <f>L24-L23</f>
        <v>318.11411241804399</v>
      </c>
      <c r="R7" s="3">
        <f>L34-L33</f>
        <v>221.49985350041447</v>
      </c>
      <c r="S7" s="3">
        <f>L44-L43</f>
        <v>181.01367427029697</v>
      </c>
      <c r="T7" s="3">
        <f>L51-L50</f>
        <v>603.24630231489732</v>
      </c>
      <c r="U7" s="3">
        <f>L58-L57</f>
        <v>239.29735481909393</v>
      </c>
      <c r="V7" s="3">
        <f>F71-F70</f>
        <v>431.03709445109052</v>
      </c>
    </row>
    <row r="8" spans="1:22" x14ac:dyDescent="0.2">
      <c r="B8">
        <v>6</v>
      </c>
      <c r="C8" s="9">
        <v>345</v>
      </c>
      <c r="D8" s="9">
        <v>8</v>
      </c>
      <c r="E8" s="9">
        <v>2826</v>
      </c>
      <c r="F8" s="3">
        <v>2372.4767441860467</v>
      </c>
      <c r="G8" s="3">
        <f t="shared" si="0"/>
        <v>0.16048239766948097</v>
      </c>
      <c r="H8" s="4" t="str">
        <f t="shared" si="1"/>
        <v>YES</v>
      </c>
      <c r="I8" s="4">
        <f t="shared" si="3"/>
        <v>1</v>
      </c>
      <c r="J8" s="10">
        <f t="shared" si="2"/>
        <v>453.52325581395326</v>
      </c>
    </row>
    <row r="9" spans="1:22" x14ac:dyDescent="0.2">
      <c r="B9">
        <v>7</v>
      </c>
      <c r="C9" s="9">
        <v>209</v>
      </c>
      <c r="D9" s="9">
        <v>3</v>
      </c>
      <c r="E9" s="9">
        <v>7320</v>
      </c>
      <c r="F9" s="3">
        <v>4253.4164305949007</v>
      </c>
      <c r="G9" s="3">
        <f>ABS(E9-F9)/E9</f>
        <v>0.4189321816127185</v>
      </c>
      <c r="H9" s="4" t="str">
        <f t="shared" si="1"/>
        <v>NO</v>
      </c>
      <c r="I9" s="4">
        <f t="shared" si="3"/>
        <v>0</v>
      </c>
      <c r="J9" s="10">
        <f t="shared" si="2"/>
        <v>3066.5835694050993</v>
      </c>
    </row>
    <row r="10" spans="1:22" x14ac:dyDescent="0.2">
      <c r="F10" t="s">
        <v>21</v>
      </c>
      <c r="G10" s="3">
        <f>AVERAGE(G3:G9)</f>
        <v>0.26868489613552526</v>
      </c>
      <c r="H10" t="s">
        <v>20</v>
      </c>
      <c r="I10" s="5">
        <f>AVERAGE(I3:I9)</f>
        <v>0.42857142857142855</v>
      </c>
    </row>
    <row r="11" spans="1:22" x14ac:dyDescent="0.2">
      <c r="F11" t="s">
        <v>22</v>
      </c>
      <c r="G11" s="3">
        <f>MEDIAN(G3:G9)</f>
        <v>0.28205128205128221</v>
      </c>
    </row>
    <row r="12" spans="1:22" x14ac:dyDescent="0.2">
      <c r="G12" s="3"/>
    </row>
    <row r="13" spans="1:22" x14ac:dyDescent="0.2">
      <c r="A13" t="s">
        <v>29</v>
      </c>
      <c r="B13">
        <v>10</v>
      </c>
      <c r="C13">
        <v>181</v>
      </c>
      <c r="D13">
        <v>3</v>
      </c>
      <c r="E13">
        <v>4300</v>
      </c>
      <c r="F13">
        <v>1996.1984334203655</v>
      </c>
      <c r="G13" s="3">
        <f t="shared" ref="G13:G19" si="4">ABS(E13-F13)/E13</f>
        <v>0.53576780618131037</v>
      </c>
      <c r="H13" s="4" t="str">
        <f>IF(G13&lt;=0.25,"YES","NO")</f>
        <v>NO</v>
      </c>
      <c r="I13" s="4">
        <f>IF(H13="YES",1,0)</f>
        <v>0</v>
      </c>
      <c r="J13" s="10">
        <f>ABS(E13-F13)</f>
        <v>2303.8015665796347</v>
      </c>
      <c r="K13" t="s">
        <v>4</v>
      </c>
      <c r="L13" s="3">
        <f>MIN(J13:J19)</f>
        <v>4.8153846153845734</v>
      </c>
    </row>
    <row r="14" spans="1:22" x14ac:dyDescent="0.2">
      <c r="B14">
        <v>11</v>
      </c>
      <c r="C14">
        <v>739</v>
      </c>
      <c r="D14">
        <v>6</v>
      </c>
      <c r="E14">
        <v>4150</v>
      </c>
      <c r="F14">
        <v>5726.9286956521737</v>
      </c>
      <c r="G14" s="3">
        <f t="shared" si="4"/>
        <v>0.37998281822943947</v>
      </c>
      <c r="H14" s="4" t="str">
        <f>IF(G14&lt;=0.25,"YES","NO")</f>
        <v>NO</v>
      </c>
      <c r="I14" s="4">
        <f>IF(H14="YES",1,0)</f>
        <v>0</v>
      </c>
      <c r="J14" s="10">
        <f>ABS(E14-F14)</f>
        <v>1576.9286956521737</v>
      </c>
      <c r="K14" t="s">
        <v>25</v>
      </c>
      <c r="L14" s="3">
        <f>QUARTILE(J13:J19,1)</f>
        <v>42.812370117759883</v>
      </c>
    </row>
    <row r="15" spans="1:22" x14ac:dyDescent="0.2">
      <c r="B15">
        <v>12</v>
      </c>
      <c r="C15">
        <v>108</v>
      </c>
      <c r="D15">
        <v>7</v>
      </c>
      <c r="E15">
        <v>900</v>
      </c>
      <c r="F15">
        <v>702</v>
      </c>
      <c r="G15" s="3">
        <f t="shared" si="4"/>
        <v>0.22</v>
      </c>
      <c r="H15" s="4" t="str">
        <f>IF(G15&lt;=0.25,"YES","NO")</f>
        <v>YES</v>
      </c>
      <c r="I15" s="4">
        <f>IF(H15="YES",1,0)</f>
        <v>1</v>
      </c>
      <c r="J15" s="10">
        <f>ABS(E15-F15)</f>
        <v>198</v>
      </c>
      <c r="K15" t="s">
        <v>26</v>
      </c>
      <c r="L15" s="6">
        <f>MEDIAN(J13:J19)</f>
        <v>198</v>
      </c>
    </row>
    <row r="16" spans="1:22" x14ac:dyDescent="0.2">
      <c r="B16">
        <v>13</v>
      </c>
      <c r="C16">
        <v>48</v>
      </c>
      <c r="D16">
        <v>6</v>
      </c>
      <c r="E16">
        <v>583</v>
      </c>
      <c r="F16">
        <v>587.81538461538457</v>
      </c>
      <c r="G16" s="3">
        <f t="shared" si="4"/>
        <v>8.2596648634383762E-3</v>
      </c>
      <c r="H16" s="4" t="str">
        <f t="shared" ref="H16:H19" si="5">IF(G16&lt;=0.25,"YES","NO")</f>
        <v>YES</v>
      </c>
      <c r="I16" s="4">
        <f t="shared" ref="I16:I19" si="6">IF(H16="YES",1,0)</f>
        <v>1</v>
      </c>
      <c r="J16" s="10">
        <f t="shared" ref="J16:J19" si="7">ABS(E16-F16)</f>
        <v>4.8153846153845734</v>
      </c>
      <c r="K16" t="s">
        <v>27</v>
      </c>
      <c r="L16" s="3">
        <f>QUARTILE(J13:J19,3)</f>
        <v>928.89741869222871</v>
      </c>
    </row>
    <row r="17" spans="1:12" x14ac:dyDescent="0.2">
      <c r="B17">
        <v>14</v>
      </c>
      <c r="C17">
        <v>249</v>
      </c>
      <c r="D17">
        <v>7</v>
      </c>
      <c r="E17">
        <v>2565</v>
      </c>
      <c r="F17">
        <v>2284.1338582677163</v>
      </c>
      <c r="G17" s="3">
        <f t="shared" si="4"/>
        <v>0.10949947046092932</v>
      </c>
      <c r="H17" s="4" t="str">
        <f t="shared" si="5"/>
        <v>YES</v>
      </c>
      <c r="I17" s="4">
        <f t="shared" si="6"/>
        <v>1</v>
      </c>
      <c r="J17" s="10">
        <f t="shared" si="7"/>
        <v>280.86614173228372</v>
      </c>
      <c r="K17" t="s">
        <v>28</v>
      </c>
      <c r="L17" s="3">
        <f>MAX(J13:J19)</f>
        <v>2303.8015665796347</v>
      </c>
    </row>
    <row r="18" spans="1:12" x14ac:dyDescent="0.2">
      <c r="B18">
        <v>15</v>
      </c>
      <c r="C18">
        <v>371</v>
      </c>
      <c r="D18">
        <v>8</v>
      </c>
      <c r="E18">
        <v>4047</v>
      </c>
      <c r="F18">
        <v>4091.6553524804176</v>
      </c>
      <c r="G18" s="3">
        <f t="shared" si="4"/>
        <v>1.1034186429557105E-2</v>
      </c>
      <c r="H18" s="4" t="str">
        <f t="shared" si="5"/>
        <v>YES</v>
      </c>
      <c r="I18" s="4">
        <f t="shared" si="6"/>
        <v>1</v>
      </c>
      <c r="J18" s="10">
        <f t="shared" si="7"/>
        <v>44.655352480417605</v>
      </c>
    </row>
    <row r="19" spans="1:12" x14ac:dyDescent="0.2">
      <c r="B19">
        <v>16</v>
      </c>
      <c r="C19">
        <v>211</v>
      </c>
      <c r="D19">
        <v>3</v>
      </c>
      <c r="E19">
        <v>1520</v>
      </c>
      <c r="F19">
        <v>1560.9693877551022</v>
      </c>
      <c r="G19" s="3">
        <f t="shared" si="4"/>
        <v>2.6953544575725106E-2</v>
      </c>
      <c r="H19" s="4" t="str">
        <f t="shared" si="5"/>
        <v>YES</v>
      </c>
      <c r="I19" s="4">
        <f t="shared" si="6"/>
        <v>1</v>
      </c>
      <c r="J19" s="10">
        <f t="shared" si="7"/>
        <v>40.969387755102161</v>
      </c>
    </row>
    <row r="20" spans="1:12" x14ac:dyDescent="0.2">
      <c r="F20" t="s">
        <v>21</v>
      </c>
      <c r="G20" s="3">
        <f>AVERAGE(G13:G19)</f>
        <v>0.18449964153434281</v>
      </c>
      <c r="H20" t="s">
        <v>20</v>
      </c>
      <c r="I20" s="5">
        <f>AVERAGE(I13:I19)</f>
        <v>0.7142857142857143</v>
      </c>
    </row>
    <row r="21" spans="1:12" x14ac:dyDescent="0.2">
      <c r="F21" t="s">
        <v>22</v>
      </c>
      <c r="G21" s="3">
        <f>MEDIAN(G13:G19)</f>
        <v>0.10949947046092932</v>
      </c>
    </row>
    <row r="22" spans="1:12" x14ac:dyDescent="0.2">
      <c r="G22" s="3"/>
    </row>
    <row r="23" spans="1:12" x14ac:dyDescent="0.2">
      <c r="A23" t="s">
        <v>32</v>
      </c>
      <c r="B23">
        <v>22</v>
      </c>
      <c r="C23">
        <v>304</v>
      </c>
      <c r="D23">
        <v>7</v>
      </c>
      <c r="E23">
        <v>9369</v>
      </c>
      <c r="F23">
        <v>7579.2349726775956</v>
      </c>
      <c r="G23" s="3">
        <f t="shared" ref="G23:G29" si="8">ABS(E23-F23)/E23</f>
        <v>0.19103052911969307</v>
      </c>
      <c r="H23" s="4" t="str">
        <f>IF(G23&lt;=0.25,"YES","NO")</f>
        <v>YES</v>
      </c>
      <c r="I23" s="4">
        <f>IF(H23="YES",1,0)</f>
        <v>1</v>
      </c>
      <c r="J23" s="10">
        <f>ABS(E23-F23)</f>
        <v>1789.7650273224044</v>
      </c>
      <c r="K23" t="s">
        <v>4</v>
      </c>
      <c r="L23" s="3">
        <f>MIN(J23:J29)</f>
        <v>38.056872037914673</v>
      </c>
    </row>
    <row r="24" spans="1:12" x14ac:dyDescent="0.2">
      <c r="B24">
        <v>23</v>
      </c>
      <c r="C24">
        <v>353</v>
      </c>
      <c r="D24">
        <v>5</v>
      </c>
      <c r="E24">
        <v>7184</v>
      </c>
      <c r="F24">
        <v>5066.7979797979797</v>
      </c>
      <c r="G24" s="3">
        <f t="shared" si="8"/>
        <v>0.29471074891453514</v>
      </c>
      <c r="H24" s="4" t="str">
        <f>IF(G24&lt;=0.25,"YES","NO")</f>
        <v>NO</v>
      </c>
      <c r="I24" s="4">
        <f>IF(H24="YES",1,0)</f>
        <v>0</v>
      </c>
      <c r="J24" s="10">
        <f>ABS(E24-F24)</f>
        <v>2117.2020202020203</v>
      </c>
      <c r="K24" t="s">
        <v>25</v>
      </c>
      <c r="L24" s="3">
        <f>QUARTILE(J23:J29,1)</f>
        <v>356.17098445595866</v>
      </c>
    </row>
    <row r="25" spans="1:12" x14ac:dyDescent="0.2">
      <c r="B25">
        <v>24</v>
      </c>
      <c r="C25">
        <v>567</v>
      </c>
      <c r="D25">
        <v>8</v>
      </c>
      <c r="E25">
        <v>10447</v>
      </c>
      <c r="F25">
        <v>16025.746153846154</v>
      </c>
      <c r="G25" s="3">
        <f t="shared" si="8"/>
        <v>0.53400460934681282</v>
      </c>
      <c r="H25" s="4" t="str">
        <f>IF(G25&lt;=0.25,"YES","NO")</f>
        <v>NO</v>
      </c>
      <c r="I25" s="4">
        <f>IF(H25="YES",1,0)</f>
        <v>0</v>
      </c>
      <c r="J25" s="10">
        <f>ABS(E25-F25)</f>
        <v>5578.7461538461539</v>
      </c>
      <c r="K25" t="s">
        <v>26</v>
      </c>
      <c r="L25" s="6">
        <f>MEDIAN(J23:J29)</f>
        <v>1789.7650273224044</v>
      </c>
    </row>
    <row r="26" spans="1:12" x14ac:dyDescent="0.2">
      <c r="B26">
        <v>25</v>
      </c>
      <c r="C26">
        <v>467</v>
      </c>
      <c r="D26">
        <v>7</v>
      </c>
      <c r="E26">
        <v>5100</v>
      </c>
      <c r="F26">
        <v>8245.1270903010027</v>
      </c>
      <c r="G26" s="3">
        <f t="shared" si="8"/>
        <v>0.61669158633352994</v>
      </c>
      <c r="H26" s="4" t="str">
        <f t="shared" ref="H26:H29" si="9">IF(G26&lt;=0.25,"YES","NO")</f>
        <v>NO</v>
      </c>
      <c r="I26" s="4">
        <f t="shared" ref="I26:I29" si="10">IF(H26="YES",1,0)</f>
        <v>0</v>
      </c>
      <c r="J26" s="10">
        <f t="shared" ref="J26:J29" si="11">ABS(E26-F26)</f>
        <v>3145.1270903010027</v>
      </c>
      <c r="K26" t="s">
        <v>27</v>
      </c>
      <c r="L26" s="3">
        <f>QUARTILE(J23:J29,3)</f>
        <v>2631.1645552515115</v>
      </c>
    </row>
    <row r="27" spans="1:12" x14ac:dyDescent="0.2">
      <c r="B27">
        <v>27</v>
      </c>
      <c r="C27">
        <v>253</v>
      </c>
      <c r="D27">
        <v>8</v>
      </c>
      <c r="E27">
        <v>1651</v>
      </c>
      <c r="F27">
        <v>2300.5958549222801</v>
      </c>
      <c r="G27" s="3">
        <f t="shared" si="8"/>
        <v>0.39345599934723202</v>
      </c>
      <c r="H27" s="4" t="str">
        <f t="shared" si="9"/>
        <v>NO</v>
      </c>
      <c r="I27" s="4">
        <f t="shared" si="10"/>
        <v>0</v>
      </c>
      <c r="J27" s="10">
        <f t="shared" si="11"/>
        <v>649.59585492228007</v>
      </c>
      <c r="K27" t="s">
        <v>28</v>
      </c>
      <c r="L27" s="3">
        <f>MAX(J23:J29)</f>
        <v>5578.7461538461539</v>
      </c>
    </row>
    <row r="28" spans="1:12" x14ac:dyDescent="0.2">
      <c r="B28">
        <v>28</v>
      </c>
      <c r="C28">
        <v>196</v>
      </c>
      <c r="D28">
        <v>7</v>
      </c>
      <c r="E28">
        <v>1450</v>
      </c>
      <c r="F28">
        <v>1411.9431279620853</v>
      </c>
      <c r="G28" s="3">
        <f t="shared" si="8"/>
        <v>2.6246118646837704E-2</v>
      </c>
      <c r="H28" s="4" t="str">
        <f t="shared" si="9"/>
        <v>YES</v>
      </c>
      <c r="I28" s="4">
        <f t="shared" si="10"/>
        <v>1</v>
      </c>
      <c r="J28" s="10">
        <f t="shared" si="11"/>
        <v>38.056872037914673</v>
      </c>
    </row>
    <row r="29" spans="1:12" x14ac:dyDescent="0.2">
      <c r="B29">
        <v>29</v>
      </c>
      <c r="C29">
        <v>185</v>
      </c>
      <c r="D29">
        <v>8</v>
      </c>
      <c r="E29">
        <v>1745</v>
      </c>
      <c r="F29">
        <v>1682.2538860103627</v>
      </c>
      <c r="G29" s="3">
        <f t="shared" si="8"/>
        <v>3.5957658446783523E-2</v>
      </c>
      <c r="H29" s="4" t="str">
        <f t="shared" si="9"/>
        <v>YES</v>
      </c>
      <c r="I29" s="4">
        <f t="shared" si="10"/>
        <v>1</v>
      </c>
      <c r="J29" s="10">
        <f t="shared" si="11"/>
        <v>62.746113989637252</v>
      </c>
    </row>
    <row r="30" spans="1:12" x14ac:dyDescent="0.2">
      <c r="F30" t="s">
        <v>21</v>
      </c>
      <c r="G30" s="3">
        <f>AVERAGE(G23:G29)</f>
        <v>0.29887103573648915</v>
      </c>
      <c r="H30" t="s">
        <v>20</v>
      </c>
      <c r="I30" s="5">
        <f>AVERAGE(I23:I29)</f>
        <v>0.42857142857142855</v>
      </c>
    </row>
    <row r="31" spans="1:12" x14ac:dyDescent="0.2">
      <c r="F31" t="s">
        <v>22</v>
      </c>
      <c r="G31" s="3">
        <f>MEDIAN(G23:G29)</f>
        <v>0.29471074891453514</v>
      </c>
    </row>
    <row r="32" spans="1:12" x14ac:dyDescent="0.2">
      <c r="G32" s="3"/>
    </row>
    <row r="33" spans="1:14" x14ac:dyDescent="0.2">
      <c r="A33" t="s">
        <v>40</v>
      </c>
      <c r="B33">
        <v>31</v>
      </c>
      <c r="C33">
        <v>430</v>
      </c>
      <c r="D33">
        <v>4</v>
      </c>
      <c r="E33">
        <v>2957</v>
      </c>
      <c r="F33">
        <v>4880.2409638554218</v>
      </c>
      <c r="G33" s="3">
        <f t="shared" ref="G33:G39" si="12">ABS(E33-F33)/E33</f>
        <v>0.65040276085743043</v>
      </c>
      <c r="H33" s="4" t="str">
        <f>IF(G33&lt;=0.25,"YES","NO")</f>
        <v>NO</v>
      </c>
      <c r="I33" s="4">
        <f>IF(H33="YES",1,0)</f>
        <v>0</v>
      </c>
      <c r="J33" s="10">
        <f>ABS(E33-F33)</f>
        <v>1923.2409638554218</v>
      </c>
      <c r="K33" t="s">
        <v>4</v>
      </c>
      <c r="L33" s="3">
        <f>MIN(J33:J39)</f>
        <v>449.30769230769238</v>
      </c>
    </row>
    <row r="34" spans="1:14" x14ac:dyDescent="0.2">
      <c r="B34">
        <v>32</v>
      </c>
      <c r="C34">
        <v>204</v>
      </c>
      <c r="D34">
        <v>5</v>
      </c>
      <c r="E34">
        <v>963</v>
      </c>
      <c r="F34">
        <v>1412.3076923076924</v>
      </c>
      <c r="G34" s="3">
        <f t="shared" si="12"/>
        <v>0.46657081236520498</v>
      </c>
      <c r="H34" s="4" t="str">
        <f>IF(G34&lt;=0.25,"YES","NO")</f>
        <v>NO</v>
      </c>
      <c r="I34" s="4">
        <f>IF(H34="YES",1,0)</f>
        <v>0</v>
      </c>
      <c r="J34" s="10">
        <f>ABS(E34-F34)</f>
        <v>449.30769230769238</v>
      </c>
      <c r="K34" t="s">
        <v>25</v>
      </c>
      <c r="L34" s="3">
        <f>QUARTILE(J33:J39,1)</f>
        <v>670.80754580810685</v>
      </c>
    </row>
    <row r="35" spans="1:14" x14ac:dyDescent="0.2">
      <c r="B35">
        <v>33</v>
      </c>
      <c r="C35">
        <v>71</v>
      </c>
      <c r="D35">
        <v>4</v>
      </c>
      <c r="E35">
        <v>1233</v>
      </c>
      <c r="F35">
        <v>398.46938775510205</v>
      </c>
      <c r="G35" s="3">
        <f t="shared" si="12"/>
        <v>0.67682936921727332</v>
      </c>
      <c r="H35" s="4" t="str">
        <f>IF(G35&lt;=0.25,"YES","NO")</f>
        <v>NO</v>
      </c>
      <c r="I35" s="4">
        <f>IF(H35="YES",1,0)</f>
        <v>0</v>
      </c>
      <c r="J35" s="10">
        <f>ABS(E35-F35)</f>
        <v>834.53061224489795</v>
      </c>
      <c r="K35" t="s">
        <v>26</v>
      </c>
      <c r="L35" s="6">
        <f>MEDIAN(J33:J39)</f>
        <v>1923.2409638554218</v>
      </c>
    </row>
    <row r="36" spans="1:14" x14ac:dyDescent="0.2">
      <c r="B36">
        <v>34</v>
      </c>
      <c r="C36">
        <v>840</v>
      </c>
      <c r="D36">
        <v>7</v>
      </c>
      <c r="E36">
        <v>3240</v>
      </c>
      <c r="F36">
        <v>8375.652173913044</v>
      </c>
      <c r="G36" s="3">
        <f t="shared" si="12"/>
        <v>1.5850778314546432</v>
      </c>
      <c r="H36" s="4" t="str">
        <f t="shared" ref="H36:H39" si="13">IF(G36&lt;=0.25,"YES","NO")</f>
        <v>NO</v>
      </c>
      <c r="I36" s="4">
        <f t="shared" ref="I36:I39" si="14">IF(H36="YES",1,0)</f>
        <v>0</v>
      </c>
      <c r="J36" s="10">
        <f t="shared" ref="J36:J39" si="15">ABS(E36-F36)</f>
        <v>5135.652173913044</v>
      </c>
      <c r="K36" t="s">
        <v>27</v>
      </c>
      <c r="L36" s="3">
        <f>QUARTILE(J33:J39,3)</f>
        <v>5122.4574669187141</v>
      </c>
    </row>
    <row r="37" spans="1:14" x14ac:dyDescent="0.2">
      <c r="B37">
        <v>35</v>
      </c>
      <c r="C37">
        <v>1648</v>
      </c>
      <c r="D37">
        <v>6</v>
      </c>
      <c r="E37">
        <v>10000</v>
      </c>
      <c r="F37">
        <v>15109.262759924384</v>
      </c>
      <c r="G37" s="3">
        <f t="shared" si="12"/>
        <v>0.51092627599243845</v>
      </c>
      <c r="H37" s="4" t="str">
        <f t="shared" si="13"/>
        <v>NO</v>
      </c>
      <c r="I37" s="4">
        <f t="shared" si="14"/>
        <v>0</v>
      </c>
      <c r="J37" s="10">
        <f t="shared" si="15"/>
        <v>5109.2627599243842</v>
      </c>
      <c r="K37" t="s">
        <v>28</v>
      </c>
      <c r="L37" s="3">
        <f>MAX(J33:J39)</f>
        <v>5137.7840909090901</v>
      </c>
    </row>
    <row r="38" spans="1:14" x14ac:dyDescent="0.2">
      <c r="B38">
        <v>36</v>
      </c>
      <c r="C38">
        <v>1035</v>
      </c>
      <c r="D38">
        <v>7</v>
      </c>
      <c r="E38">
        <v>6800</v>
      </c>
      <c r="F38">
        <v>11937.78409090909</v>
      </c>
      <c r="G38" s="3">
        <f t="shared" si="12"/>
        <v>0.75555648395721908</v>
      </c>
      <c r="H38" s="4" t="str">
        <f t="shared" si="13"/>
        <v>NO</v>
      </c>
      <c r="I38" s="4">
        <f t="shared" si="14"/>
        <v>0</v>
      </c>
      <c r="J38" s="10">
        <f t="shared" si="15"/>
        <v>5137.7840909090901</v>
      </c>
    </row>
    <row r="39" spans="1:14" x14ac:dyDescent="0.2">
      <c r="B39">
        <v>37</v>
      </c>
      <c r="C39">
        <v>548</v>
      </c>
      <c r="D39">
        <v>1</v>
      </c>
      <c r="E39">
        <v>3850</v>
      </c>
      <c r="F39">
        <v>4357.0844793713159</v>
      </c>
      <c r="G39" s="3">
        <f t="shared" si="12"/>
        <v>0.13171025438215997</v>
      </c>
      <c r="H39" s="4" t="str">
        <f t="shared" si="13"/>
        <v>YES</v>
      </c>
      <c r="I39" s="4">
        <f t="shared" si="14"/>
        <v>1</v>
      </c>
      <c r="J39" s="10">
        <f t="shared" si="15"/>
        <v>507.08447937131587</v>
      </c>
    </row>
    <row r="40" spans="1:14" x14ac:dyDescent="0.2">
      <c r="F40" t="s">
        <v>21</v>
      </c>
      <c r="G40" s="3">
        <f>AVERAGE(G33:G39)</f>
        <v>0.682439112603767</v>
      </c>
      <c r="H40" t="s">
        <v>20</v>
      </c>
      <c r="I40" s="5">
        <f>AVERAGE(I33:I39)</f>
        <v>0.14285714285714285</v>
      </c>
    </row>
    <row r="41" spans="1:14" x14ac:dyDescent="0.2">
      <c r="F41" t="s">
        <v>22</v>
      </c>
      <c r="G41" s="3">
        <f>MEDIAN(G33:G39)</f>
        <v>0.65040276085743043</v>
      </c>
    </row>
    <row r="42" spans="1:14" x14ac:dyDescent="0.2">
      <c r="G42" s="3"/>
    </row>
    <row r="43" spans="1:14" x14ac:dyDescent="0.2">
      <c r="A43" s="11" t="s">
        <v>41</v>
      </c>
      <c r="B43" s="11">
        <v>41</v>
      </c>
      <c r="C43" s="11">
        <v>253</v>
      </c>
      <c r="D43" s="11">
        <v>7</v>
      </c>
      <c r="E43" s="11">
        <v>1100</v>
      </c>
      <c r="F43" s="11">
        <v>2255.9166666666665</v>
      </c>
      <c r="G43" s="13">
        <f>ABS(E43-F43)/E43</f>
        <v>1.0508333333333333</v>
      </c>
      <c r="H43" s="14" t="str">
        <f>IF(G43&lt;=0.25,"YES","NO")</f>
        <v>NO</v>
      </c>
      <c r="I43" s="14">
        <f>IF(H43="YES",1,0)</f>
        <v>0</v>
      </c>
      <c r="J43" s="17">
        <f>ABS(E43-F43)</f>
        <v>1155.9166666666665</v>
      </c>
      <c r="K43" s="11" t="s">
        <v>4</v>
      </c>
      <c r="L43" s="13">
        <f>MIN(J43:J49)</f>
        <v>229.66225165562901</v>
      </c>
    </row>
    <row r="44" spans="1:14" x14ac:dyDescent="0.2">
      <c r="A44" s="11"/>
      <c r="B44" s="11">
        <v>42</v>
      </c>
      <c r="C44" s="11">
        <v>227</v>
      </c>
      <c r="D44" s="11">
        <v>8</v>
      </c>
      <c r="E44" s="11">
        <v>5578</v>
      </c>
      <c r="F44" s="11">
        <v>3833.4437086092717</v>
      </c>
      <c r="G44" s="13">
        <f>ABS(E44-F44)/E44</f>
        <v>0.31275659580328585</v>
      </c>
      <c r="H44" s="14" t="str">
        <f>IF(G44&lt;=0.25,"YES","NO")</f>
        <v>NO</v>
      </c>
      <c r="I44" s="14">
        <f>IF(H44="YES",1,0)</f>
        <v>0</v>
      </c>
      <c r="J44" s="17">
        <f>ABS(E44-F44)</f>
        <v>1744.5562913907283</v>
      </c>
      <c r="K44" s="11" t="s">
        <v>25</v>
      </c>
      <c r="L44" s="13">
        <f>QUARTILE(J43:J49,1)</f>
        <v>410.67592592592598</v>
      </c>
    </row>
    <row r="45" spans="1:14" x14ac:dyDescent="0.2">
      <c r="A45" s="11"/>
      <c r="B45" s="11">
        <v>43</v>
      </c>
      <c r="C45" s="11">
        <v>59</v>
      </c>
      <c r="D45" s="11">
        <v>8</v>
      </c>
      <c r="E45" s="11">
        <v>1060</v>
      </c>
      <c r="F45" s="11">
        <v>526.08333333333326</v>
      </c>
      <c r="G45" s="13">
        <f>ABS(E45-F45)/E45</f>
        <v>0.50369496855345919</v>
      </c>
      <c r="H45" s="14" t="str">
        <f>IF(G45&lt;=0.25,"YES","NO")</f>
        <v>NO</v>
      </c>
      <c r="I45" s="14">
        <f>IF(H45="YES",1,0)</f>
        <v>0</v>
      </c>
      <c r="J45" s="17">
        <f>ABS(E45-F45)</f>
        <v>533.91666666666674</v>
      </c>
      <c r="K45" s="11" t="s">
        <v>26</v>
      </c>
      <c r="L45" s="15">
        <f>MEDIAN(J43:J49)</f>
        <v>1155.9166666666665</v>
      </c>
    </row>
    <row r="46" spans="1:14" x14ac:dyDescent="0.2">
      <c r="A46" s="11"/>
      <c r="B46" s="11">
        <v>44</v>
      </c>
      <c r="C46" s="11">
        <v>299</v>
      </c>
      <c r="D46" s="11">
        <v>7</v>
      </c>
      <c r="E46" s="11">
        <v>5279</v>
      </c>
      <c r="F46" s="11">
        <v>5049.337748344371</v>
      </c>
      <c r="G46" s="13">
        <f>ABS(E46-F46)/E46</f>
        <v>4.3504878131394017E-2</v>
      </c>
      <c r="H46" s="14" t="str">
        <f>IF(G46&lt;=0.25,"YES","NO")</f>
        <v>YES</v>
      </c>
      <c r="I46" s="14">
        <f>IF(H46="YES",1,0)</f>
        <v>1</v>
      </c>
      <c r="J46" s="17">
        <f>ABS(E46-F46)</f>
        <v>229.66225165562901</v>
      </c>
      <c r="K46" s="11" t="s">
        <v>27</v>
      </c>
      <c r="L46" s="13">
        <f>QUARTILE(J43:J49,3)</f>
        <v>2234.7050937473123</v>
      </c>
    </row>
    <row r="47" spans="1:14" x14ac:dyDescent="0.2">
      <c r="A47" s="11"/>
      <c r="B47" s="11">
        <v>45</v>
      </c>
      <c r="C47" s="11">
        <v>422</v>
      </c>
      <c r="D47" s="11">
        <v>5</v>
      </c>
      <c r="E47" s="11">
        <v>8117</v>
      </c>
      <c r="F47" s="11">
        <v>5392.1461038961043</v>
      </c>
      <c r="G47" s="13">
        <f>ABS(E47-F47)/E47</f>
        <v>0.33569716596081012</v>
      </c>
      <c r="H47" s="14" t="str">
        <f>IF(G47&lt;=0.25,"YES","NO")</f>
        <v>NO</v>
      </c>
      <c r="I47" s="14">
        <f>IF(H47="YES",1,0)</f>
        <v>0</v>
      </c>
      <c r="J47" s="17">
        <f>ABS(E47-F47)</f>
        <v>2724.8538961038957</v>
      </c>
      <c r="K47" s="11" t="s">
        <v>28</v>
      </c>
      <c r="L47" s="13">
        <f>MAX(J43:J49)</f>
        <v>16589.497267759562</v>
      </c>
    </row>
    <row r="48" spans="1:14" x14ac:dyDescent="0.2">
      <c r="A48" s="11"/>
      <c r="B48" s="11">
        <v>46</v>
      </c>
      <c r="C48" s="11">
        <v>1058</v>
      </c>
      <c r="D48" s="11">
        <v>6</v>
      </c>
      <c r="E48" s="11">
        <v>8710</v>
      </c>
      <c r="F48" s="11">
        <v>25299.497267759562</v>
      </c>
      <c r="G48" s="13">
        <f>ABS(E48-F48)/E48</f>
        <v>1.9046495140940942</v>
      </c>
      <c r="H48" s="14" t="str">
        <f>IF(G48&lt;=0.25,"YES","NO")</f>
        <v>NO</v>
      </c>
      <c r="I48" s="14">
        <f>IF(H48="YES",1,0)</f>
        <v>0</v>
      </c>
      <c r="J48" s="17">
        <f>ABS(E48-F48)</f>
        <v>16589.497267759562</v>
      </c>
      <c r="K48" s="22" t="s">
        <v>21</v>
      </c>
      <c r="L48" s="23">
        <f>AVERAGE(G43:G49)</f>
        <v>0.64460513353603399</v>
      </c>
      <c r="M48" s="22" t="s">
        <v>20</v>
      </c>
      <c r="N48" s="24">
        <f>AVERAGE(I43:I49)</f>
        <v>0.14285714285714285</v>
      </c>
    </row>
    <row r="49" spans="1:14" x14ac:dyDescent="0.2">
      <c r="A49" s="11"/>
      <c r="B49" s="11">
        <v>47</v>
      </c>
      <c r="C49" s="11">
        <v>65</v>
      </c>
      <c r="D49" s="11">
        <v>6</v>
      </c>
      <c r="E49" s="11">
        <v>796</v>
      </c>
      <c r="F49" s="11">
        <v>508.56481481481484</v>
      </c>
      <c r="G49" s="13">
        <f>ABS(E49-F49)/E49</f>
        <v>0.36109947887586075</v>
      </c>
      <c r="H49" s="14" t="str">
        <f>IF(G49&lt;=0.25,"YES","NO")</f>
        <v>NO</v>
      </c>
      <c r="I49" s="14">
        <f>IF(H49="YES",1,0)</f>
        <v>0</v>
      </c>
      <c r="J49" s="17">
        <f>ABS(E49-F49)</f>
        <v>287.43518518518516</v>
      </c>
      <c r="K49" s="22" t="s">
        <v>22</v>
      </c>
      <c r="L49" s="23">
        <f>MEDIAN(G43:G49)</f>
        <v>0.36109947887586075</v>
      </c>
      <c r="M49" s="22"/>
      <c r="N49" s="22"/>
    </row>
    <row r="50" spans="1:14" x14ac:dyDescent="0.2">
      <c r="A50" s="11" t="s">
        <v>42</v>
      </c>
      <c r="B50" s="11">
        <v>50</v>
      </c>
      <c r="C50" s="11">
        <v>1526</v>
      </c>
      <c r="D50" s="11">
        <v>7</v>
      </c>
      <c r="E50" s="11">
        <v>5931</v>
      </c>
      <c r="F50" s="12">
        <v>16682.958199356912</v>
      </c>
      <c r="G50" s="13">
        <f>ABS(E50-F50)/E50</f>
        <v>1.8128407012909984</v>
      </c>
      <c r="H50" s="14" t="str">
        <f>IF(G50&lt;=0.25,"YES","NO")</f>
        <v>NO</v>
      </c>
      <c r="I50" s="14">
        <f>IF(H50="YES",1,0)</f>
        <v>0</v>
      </c>
      <c r="J50" s="13">
        <f>ABS(E50-F50)</f>
        <v>10751.958199356912</v>
      </c>
      <c r="K50" s="11" t="s">
        <v>4</v>
      </c>
      <c r="L50" s="13">
        <f>MIN(J50:J56)</f>
        <v>23.996350364963291</v>
      </c>
    </row>
    <row r="51" spans="1:14" x14ac:dyDescent="0.2">
      <c r="A51" s="11"/>
      <c r="B51" s="11">
        <v>51</v>
      </c>
      <c r="C51" s="11">
        <v>575</v>
      </c>
      <c r="D51" s="11">
        <v>9</v>
      </c>
      <c r="E51" s="11">
        <v>4456</v>
      </c>
      <c r="F51" s="12">
        <v>6341.5143603133156</v>
      </c>
      <c r="G51" s="13">
        <f>ABS(E51-F51)/E51</f>
        <v>0.42314056559993618</v>
      </c>
      <c r="H51" s="14" t="str">
        <f>IF(G51&lt;=0.25,"YES","NO")</f>
        <v>NO</v>
      </c>
      <c r="I51" s="14">
        <f>IF(H51="YES",1,0)</f>
        <v>0</v>
      </c>
      <c r="J51" s="13">
        <f>ABS(E51-F51)</f>
        <v>1885.5143603133156</v>
      </c>
      <c r="K51" s="11" t="s">
        <v>25</v>
      </c>
      <c r="L51" s="13">
        <f>QUARTILE(J50:J56,1)</f>
        <v>627.24265267986061</v>
      </c>
    </row>
    <row r="52" spans="1:14" x14ac:dyDescent="0.2">
      <c r="A52" s="11"/>
      <c r="B52" s="11">
        <v>52</v>
      </c>
      <c r="C52" s="11">
        <v>509</v>
      </c>
      <c r="D52" s="11">
        <v>3</v>
      </c>
      <c r="E52" s="11">
        <v>3600</v>
      </c>
      <c r="F52" s="12">
        <v>3576.0036496350367</v>
      </c>
      <c r="G52" s="13">
        <f>ABS(E52-F52)/E52</f>
        <v>6.6656528791564701E-3</v>
      </c>
      <c r="H52" s="14" t="str">
        <f>IF(G52&lt;=0.25,"YES","NO")</f>
        <v>YES</v>
      </c>
      <c r="I52" s="14">
        <f>IF(H52="YES",1,0)</f>
        <v>1</v>
      </c>
      <c r="J52" s="13">
        <f>ABS(E52-F52)</f>
        <v>23.996350364963291</v>
      </c>
      <c r="K52" s="11" t="s">
        <v>26</v>
      </c>
      <c r="L52" s="15">
        <f>MEDIAN(J50:J56)</f>
        <v>1872.7441253263705</v>
      </c>
    </row>
    <row r="53" spans="1:14" x14ac:dyDescent="0.2">
      <c r="A53" s="11"/>
      <c r="B53" s="11">
        <v>53</v>
      </c>
      <c r="C53" s="11">
        <v>583</v>
      </c>
      <c r="D53" s="11">
        <v>4</v>
      </c>
      <c r="E53" s="11">
        <v>4557</v>
      </c>
      <c r="F53" s="12">
        <v>6429.7441253263705</v>
      </c>
      <c r="G53" s="13">
        <f>ABS(E53-F53)/E53</f>
        <v>0.41095986950326324</v>
      </c>
      <c r="H53" s="14" t="str">
        <f>IF(G53&lt;=0.25,"YES","NO")</f>
        <v>NO</v>
      </c>
      <c r="I53" s="14">
        <f>IF(H53="YES",1,0)</f>
        <v>0</v>
      </c>
      <c r="J53" s="13">
        <f>ABS(E53-F53)</f>
        <v>1872.7441253263705</v>
      </c>
      <c r="K53" s="11" t="s">
        <v>27</v>
      </c>
      <c r="L53" s="13">
        <f>QUARTILE(J50:J56,3)</f>
        <v>2188.2618313194484</v>
      </c>
    </row>
    <row r="54" spans="1:14" x14ac:dyDescent="0.2">
      <c r="A54" s="11"/>
      <c r="B54" s="11">
        <v>54</v>
      </c>
      <c r="C54" s="11">
        <v>315</v>
      </c>
      <c r="D54" s="11">
        <v>4</v>
      </c>
      <c r="E54" s="11">
        <v>8752</v>
      </c>
      <c r="F54" s="12">
        <v>7853.4836065573772</v>
      </c>
      <c r="G54" s="13">
        <f>ABS(E54-F54)/E54</f>
        <v>0.10266412173704556</v>
      </c>
      <c r="H54" s="14" t="str">
        <f>IF(G54&lt;=0.25,"YES","NO")</f>
        <v>YES</v>
      </c>
      <c r="I54" s="14">
        <f>IF(H54="YES",1,0)</f>
        <v>1</v>
      </c>
      <c r="J54" s="13">
        <f>ABS(E54-F54)</f>
        <v>898.51639344262276</v>
      </c>
      <c r="K54" s="11" t="s">
        <v>28</v>
      </c>
      <c r="L54" s="13">
        <f>MAX(J50:J56)</f>
        <v>10751.958199356912</v>
      </c>
    </row>
    <row r="55" spans="1:14" x14ac:dyDescent="0.2">
      <c r="A55" s="11"/>
      <c r="B55" s="11">
        <v>55</v>
      </c>
      <c r="C55" s="11">
        <v>138</v>
      </c>
      <c r="D55" s="11">
        <v>5</v>
      </c>
      <c r="E55" s="11">
        <v>3440</v>
      </c>
      <c r="F55" s="12">
        <v>948.9906976744187</v>
      </c>
      <c r="G55" s="13">
        <f>ABS(E55-F55)/E55</f>
        <v>0.7241306111411574</v>
      </c>
      <c r="H55" s="14" t="str">
        <f>IF(G55&lt;=0.25,"YES","NO")</f>
        <v>NO</v>
      </c>
      <c r="I55" s="14">
        <f>IF(H55="YES",1,0)</f>
        <v>0</v>
      </c>
      <c r="J55" s="13">
        <f>ABS(E55-F55)</f>
        <v>2491.0093023255813</v>
      </c>
      <c r="K55" s="22" t="s">
        <v>21</v>
      </c>
      <c r="L55" s="23">
        <f>AVERAGE(G50:G56)</f>
        <v>0.52287043537169775</v>
      </c>
      <c r="M55" s="22" t="s">
        <v>20</v>
      </c>
      <c r="N55" s="24">
        <f>AVERAGE(I50:I56)</f>
        <v>0.42857142857142855</v>
      </c>
    </row>
    <row r="56" spans="1:14" x14ac:dyDescent="0.2">
      <c r="A56" s="11"/>
      <c r="B56" s="11">
        <v>56</v>
      </c>
      <c r="C56" s="11">
        <v>257</v>
      </c>
      <c r="D56" s="11">
        <v>4</v>
      </c>
      <c r="E56" s="11">
        <v>1981</v>
      </c>
      <c r="F56" s="12">
        <v>2336.9689119170985</v>
      </c>
      <c r="G56" s="13">
        <f>ABS(E56-F56)/E56</f>
        <v>0.17969152545032735</v>
      </c>
      <c r="H56" s="14" t="str">
        <f>IF(G56&lt;=0.25,"YES","NO")</f>
        <v>YES</v>
      </c>
      <c r="I56" s="14">
        <f>IF(H56="YES",1,0)</f>
        <v>1</v>
      </c>
      <c r="J56" s="13">
        <f>ABS(E56-F56)</f>
        <v>355.96891191709847</v>
      </c>
      <c r="K56" s="22" t="s">
        <v>22</v>
      </c>
      <c r="L56" s="23">
        <f>MEDIAN(G50:G56)</f>
        <v>0.41095986950326324</v>
      </c>
      <c r="M56" s="22"/>
      <c r="N56" s="22"/>
    </row>
    <row r="57" spans="1:14" x14ac:dyDescent="0.2">
      <c r="A57" s="11" t="s">
        <v>43</v>
      </c>
      <c r="B57" s="11">
        <v>8</v>
      </c>
      <c r="C57" s="11">
        <v>366</v>
      </c>
      <c r="D57" s="11">
        <v>2</v>
      </c>
      <c r="E57" s="11">
        <v>9125</v>
      </c>
      <c r="F57" s="12">
        <v>10168.990476190476</v>
      </c>
      <c r="G57" s="13">
        <f>ABS(E57-F57)/E57</f>
        <v>0.11440991519895631</v>
      </c>
      <c r="H57" s="14" t="str">
        <f>IF(G57&lt;=0.25,"YES","NO")</f>
        <v>YES</v>
      </c>
      <c r="I57" s="14">
        <f>IF(H57="YES",1,0)</f>
        <v>1</v>
      </c>
      <c r="J57" s="13">
        <f>ABS(E57-F57)</f>
        <v>1043.9904761904763</v>
      </c>
      <c r="K57" s="11" t="s">
        <v>4</v>
      </c>
      <c r="L57" s="13">
        <f>MIN(J57:J63)</f>
        <v>423.83399209486174</v>
      </c>
    </row>
    <row r="58" spans="1:14" x14ac:dyDescent="0.2">
      <c r="A58" s="11"/>
      <c r="B58" s="11">
        <v>17</v>
      </c>
      <c r="C58" s="11">
        <v>1849</v>
      </c>
      <c r="D58" s="11">
        <v>7</v>
      </c>
      <c r="E58" s="11">
        <v>25910</v>
      </c>
      <c r="F58" s="12">
        <v>23987.973484848484</v>
      </c>
      <c r="G58" s="13">
        <f>ABS(E58-F58)/E58</f>
        <v>7.4180876694385028E-2</v>
      </c>
      <c r="H58" s="14" t="str">
        <f>IF(G58&lt;=0.25,"YES","NO")</f>
        <v>YES</v>
      </c>
      <c r="I58" s="14">
        <f>IF(H58="YES",1,0)</f>
        <v>1</v>
      </c>
      <c r="J58" s="13">
        <f>ABS(E58-F58)</f>
        <v>1922.0265151515159</v>
      </c>
      <c r="K58" s="11" t="s">
        <v>25</v>
      </c>
      <c r="L58" s="13">
        <f>QUARTILE(J57:J63,1)</f>
        <v>663.13134691395567</v>
      </c>
    </row>
    <row r="59" spans="1:14" x14ac:dyDescent="0.2">
      <c r="A59" s="11"/>
      <c r="B59" s="11">
        <v>19</v>
      </c>
      <c r="C59" s="11">
        <v>434</v>
      </c>
      <c r="D59" s="11">
        <v>1</v>
      </c>
      <c r="E59" s="11">
        <v>15052</v>
      </c>
      <c r="F59" s="12">
        <v>12209.456264775414</v>
      </c>
      <c r="G59" s="13">
        <f>ABS(E59-F59)/E59</f>
        <v>0.18884824177681281</v>
      </c>
      <c r="H59" s="14" t="str">
        <f>IF(G59&lt;=0.25,"YES","NO")</f>
        <v>YES</v>
      </c>
      <c r="I59" s="14">
        <f>IF(H59="YES",1,0)</f>
        <v>1</v>
      </c>
      <c r="J59" s="13">
        <f>ABS(E59-F59)</f>
        <v>2842.5437352245863</v>
      </c>
      <c r="K59" s="11" t="s">
        <v>26</v>
      </c>
      <c r="L59" s="15">
        <f>MEDIAN(J57:J63)</f>
        <v>1043.9904761904763</v>
      </c>
    </row>
    <row r="60" spans="1:14" x14ac:dyDescent="0.2">
      <c r="A60" s="11"/>
      <c r="B60" s="11">
        <v>30</v>
      </c>
      <c r="C60" s="11">
        <v>387</v>
      </c>
      <c r="D60" s="11">
        <v>4</v>
      </c>
      <c r="E60" s="11">
        <v>1798</v>
      </c>
      <c r="F60" s="12">
        <v>2669.2292490118575</v>
      </c>
      <c r="G60" s="13">
        <f>ABS(E60-F60)/E60</f>
        <v>0.48455464349936456</v>
      </c>
      <c r="H60" s="14" t="str">
        <f>IF(G60&lt;=0.25,"YES","NO")</f>
        <v>NO</v>
      </c>
      <c r="I60" s="14">
        <f>IF(H60="YES",1,0)</f>
        <v>0</v>
      </c>
      <c r="J60" s="13">
        <f>ABS(E60-F60)</f>
        <v>871.22924901185752</v>
      </c>
      <c r="K60" s="11" t="s">
        <v>27</v>
      </c>
      <c r="L60" s="13">
        <f>QUARTILE(J57:J63,3)</f>
        <v>2382.2851251880511</v>
      </c>
    </row>
    <row r="61" spans="1:14" x14ac:dyDescent="0.2">
      <c r="A61" s="11"/>
      <c r="B61" s="11">
        <v>39</v>
      </c>
      <c r="C61" s="11">
        <v>302</v>
      </c>
      <c r="D61" s="11">
        <v>4</v>
      </c>
      <c r="E61" s="11">
        <v>5787</v>
      </c>
      <c r="F61" s="12">
        <v>5331.9665551839462</v>
      </c>
      <c r="G61" s="13">
        <f>ABS(E61-F61)/E61</f>
        <v>7.8630282498022092E-2</v>
      </c>
      <c r="H61" s="14" t="str">
        <f>IF(G61&lt;=0.25,"YES","NO")</f>
        <v>YES</v>
      </c>
      <c r="I61" s="14">
        <f>IF(H61="YES",1,0)</f>
        <v>1</v>
      </c>
      <c r="J61" s="13">
        <f>ABS(E61-F61)</f>
        <v>455.03344481605382</v>
      </c>
      <c r="K61" s="11" t="s">
        <v>28</v>
      </c>
      <c r="L61" s="13">
        <f>MAX(J57:J63)</f>
        <v>3430.0370370370365</v>
      </c>
    </row>
    <row r="62" spans="1:14" x14ac:dyDescent="0.2">
      <c r="A62" s="11"/>
      <c r="B62" s="11">
        <v>48</v>
      </c>
      <c r="C62" s="11">
        <v>390</v>
      </c>
      <c r="D62" s="11">
        <v>4</v>
      </c>
      <c r="E62" s="11">
        <v>11023</v>
      </c>
      <c r="F62" s="12">
        <v>7592.9629629629635</v>
      </c>
      <c r="G62" s="13">
        <f>ABS(E62-F62)/E62</f>
        <v>0.31117091871877317</v>
      </c>
      <c r="H62" s="14" t="str">
        <f>IF(G62&lt;=0.25,"YES","NO")</f>
        <v>NO</v>
      </c>
      <c r="I62" s="14">
        <f>IF(H62="YES",1,0)</f>
        <v>0</v>
      </c>
      <c r="J62" s="13">
        <f>ABS(E62-F62)</f>
        <v>3430.0370370370365</v>
      </c>
      <c r="K62" s="11"/>
      <c r="L62" s="11"/>
    </row>
    <row r="63" spans="1:14" x14ac:dyDescent="0.2">
      <c r="A63" s="11"/>
      <c r="B63" s="11">
        <v>49</v>
      </c>
      <c r="C63" s="11">
        <v>193</v>
      </c>
      <c r="D63" s="11">
        <v>6</v>
      </c>
      <c r="E63" s="11">
        <v>1755</v>
      </c>
      <c r="F63" s="12">
        <v>1331.1660079051383</v>
      </c>
      <c r="G63" s="13">
        <f>ABS(E63-F63)/E63</f>
        <v>0.24150085019650241</v>
      </c>
      <c r="H63" s="14" t="str">
        <f>IF(G63&lt;=0.25,"YES","NO")</f>
        <v>YES</v>
      </c>
      <c r="I63" s="14">
        <f>IF(H63="YES",1,0)</f>
        <v>1</v>
      </c>
      <c r="J63" s="13">
        <f>ABS(E63-F63)</f>
        <v>423.83399209486174</v>
      </c>
      <c r="K63" s="11"/>
      <c r="L63" s="11"/>
    </row>
    <row r="64" spans="1:14" x14ac:dyDescent="0.2">
      <c r="A64" s="11"/>
      <c r="B64" s="11"/>
      <c r="C64" s="11"/>
      <c r="D64" s="11"/>
      <c r="E64" s="11"/>
      <c r="F64" s="11" t="s">
        <v>21</v>
      </c>
      <c r="G64" s="13">
        <f>AVERAGE(G57:G63)</f>
        <v>0.21332796122611661</v>
      </c>
      <c r="H64" s="11" t="s">
        <v>20</v>
      </c>
      <c r="I64" s="16">
        <f>AVERAGE(I57:I63)</f>
        <v>0.7142857142857143</v>
      </c>
      <c r="J64" s="11"/>
      <c r="K64" s="11"/>
      <c r="L64" s="11"/>
    </row>
    <row r="65" spans="1:12" x14ac:dyDescent="0.2">
      <c r="A65" s="11"/>
      <c r="B65" s="11"/>
      <c r="C65" s="11"/>
      <c r="D65" s="11"/>
      <c r="E65" s="11"/>
      <c r="F65" s="11" t="s">
        <v>22</v>
      </c>
      <c r="G65" s="13">
        <f>MEDIAN(G57:G63)</f>
        <v>0.18884824177681281</v>
      </c>
      <c r="H65" s="11"/>
      <c r="I65" s="11"/>
      <c r="J65" s="11"/>
      <c r="K65" s="11"/>
      <c r="L65" s="11"/>
    </row>
    <row r="67" spans="1:12" x14ac:dyDescent="0.2">
      <c r="E67" s="1" t="s">
        <v>86</v>
      </c>
      <c r="F67" s="1" t="s">
        <v>21</v>
      </c>
      <c r="G67" s="18">
        <f>AVERAGE(G43:G49,G50:G56,G57:G63)</f>
        <v>0.4602678433779494</v>
      </c>
      <c r="H67" s="1" t="s">
        <v>85</v>
      </c>
      <c r="I67" s="1">
        <f>AVERAGE(I43:I49,I50:I56,I57:I63)</f>
        <v>0.42857142857142855</v>
      </c>
    </row>
    <row r="68" spans="1:12" x14ac:dyDescent="0.2">
      <c r="E68" s="1"/>
      <c r="F68" s="1" t="s">
        <v>22</v>
      </c>
      <c r="G68" s="18">
        <f>MEDIAN(G43:G49,G50:G56,G57:G63)</f>
        <v>0.31275659580328585</v>
      </c>
      <c r="H68" s="1"/>
    </row>
    <row r="70" spans="1:12" x14ac:dyDescent="0.2">
      <c r="E70" t="s">
        <v>4</v>
      </c>
      <c r="F70" s="3">
        <f>MIN(J43:J63)</f>
        <v>23.996350364963291</v>
      </c>
    </row>
    <row r="71" spans="1:12" x14ac:dyDescent="0.2">
      <c r="E71" t="s">
        <v>25</v>
      </c>
      <c r="F71" s="3">
        <f>QUARTILE(J43:J63,1)</f>
        <v>455.03344481605382</v>
      </c>
    </row>
    <row r="72" spans="1:12" x14ac:dyDescent="0.2">
      <c r="E72" t="s">
        <v>26</v>
      </c>
      <c r="F72" s="6">
        <f>MEDIAN(J43:J63)</f>
        <v>1155.9166666666665</v>
      </c>
    </row>
    <row r="73" spans="1:12" x14ac:dyDescent="0.2">
      <c r="E73" t="s">
        <v>27</v>
      </c>
      <c r="F73" s="3">
        <f>QUARTILE(J43:J63,3)</f>
        <v>2491.0093023255813</v>
      </c>
    </row>
    <row r="74" spans="1:12" x14ac:dyDescent="0.2">
      <c r="E74" t="s">
        <v>28</v>
      </c>
      <c r="F74" s="3">
        <f>MAX(J43:J63)</f>
        <v>16589.497267759562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5"/>
  <sheetViews>
    <sheetView topLeftCell="A56" zoomScale="139" zoomScaleNormal="139" workbookViewId="0">
      <selection activeCell="J53" sqref="J53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5.6640625" bestFit="1" customWidth="1"/>
    <col min="4" max="4" width="7.33203125" bestFit="1" customWidth="1"/>
    <col min="5" max="5" width="7.5" bestFit="1" customWidth="1"/>
    <col min="6" max="6" width="9.83203125" bestFit="1" customWidth="1"/>
    <col min="7" max="7" width="7.5" bestFit="1" customWidth="1"/>
    <col min="8" max="8" width="11.5" bestFit="1" customWidth="1"/>
    <col min="9" max="9" width="7.83203125" bestFit="1" customWidth="1"/>
    <col min="10" max="10" width="8.83203125" bestFit="1" customWidth="1"/>
    <col min="11" max="11" width="7.33203125" bestFit="1" customWidth="1"/>
    <col min="12" max="12" width="8.83203125" bestFit="1" customWidth="1"/>
    <col min="13" max="13" width="4.6640625" customWidth="1"/>
    <col min="14" max="14" width="14.5" bestFit="1" customWidth="1"/>
    <col min="15" max="18" width="7.6640625" bestFit="1" customWidth="1"/>
    <col min="19" max="19" width="8.83203125" bestFit="1" customWidth="1"/>
    <col min="20" max="21" width="7.6640625" bestFit="1" customWidth="1"/>
    <col min="22" max="22" width="8.83203125" bestFit="1" customWidth="1"/>
  </cols>
  <sheetData>
    <row r="2" spans="1:22" x14ac:dyDescent="0.2">
      <c r="B2" t="s">
        <v>11</v>
      </c>
      <c r="C2" t="s">
        <v>12</v>
      </c>
      <c r="D2" t="s">
        <v>13</v>
      </c>
      <c r="E2" t="s">
        <v>14</v>
      </c>
      <c r="F2" t="s">
        <v>16</v>
      </c>
      <c r="G2" t="s">
        <v>17</v>
      </c>
      <c r="H2" t="s">
        <v>19</v>
      </c>
      <c r="I2" t="s">
        <v>18</v>
      </c>
      <c r="J2" t="s">
        <v>24</v>
      </c>
      <c r="O2" t="s">
        <v>23</v>
      </c>
      <c r="P2" t="s">
        <v>29</v>
      </c>
      <c r="Q2" t="s">
        <v>30</v>
      </c>
      <c r="R2" t="s">
        <v>44</v>
      </c>
      <c r="S2" t="s">
        <v>45</v>
      </c>
      <c r="T2" t="s">
        <v>46</v>
      </c>
      <c r="U2" t="s">
        <v>47</v>
      </c>
      <c r="V2" t="s">
        <v>31</v>
      </c>
    </row>
    <row r="3" spans="1:22" x14ac:dyDescent="0.2">
      <c r="A3" t="s">
        <v>23</v>
      </c>
      <c r="B3">
        <v>1</v>
      </c>
      <c r="C3" s="9">
        <v>647</v>
      </c>
      <c r="D3" s="9">
        <v>8</v>
      </c>
      <c r="E3" s="9">
        <v>7871</v>
      </c>
      <c r="F3" s="3">
        <v>12444.784360189575</v>
      </c>
      <c r="G3" s="3">
        <f t="shared" ref="G3:G8" si="0">ABS(E3-F3)/E3</f>
        <v>0.58109317242911629</v>
      </c>
      <c r="H3" s="4" t="str">
        <f>IF(G3&lt;=0.25,"YES","NO")</f>
        <v>NO</v>
      </c>
      <c r="I3" s="4">
        <f>IF(H3="YES",1,0)</f>
        <v>0</v>
      </c>
      <c r="J3" s="10">
        <f>ABS(E3-F3)</f>
        <v>4573.7843601895747</v>
      </c>
      <c r="K3" t="s">
        <v>4</v>
      </c>
      <c r="L3" s="3">
        <f>MIN(J3:J9)</f>
        <v>46.09973045822062</v>
      </c>
      <c r="M3" s="3"/>
      <c r="N3" t="s">
        <v>25</v>
      </c>
      <c r="O3" s="3">
        <f>L4</f>
        <v>262.41967871485963</v>
      </c>
      <c r="P3" s="3">
        <f>L14</f>
        <v>42.812370117759883</v>
      </c>
      <c r="Q3" s="3">
        <f>L24</f>
        <v>356.17098445595866</v>
      </c>
      <c r="R3" s="3">
        <f>L34</f>
        <v>986.99240863366435</v>
      </c>
      <c r="S3" s="3">
        <f>L44</f>
        <v>739.28991596638662</v>
      </c>
      <c r="T3" s="3">
        <f>L55</f>
        <v>1049.6576527674242</v>
      </c>
      <c r="U3" s="3">
        <f>L65</f>
        <v>1270.5018119204103</v>
      </c>
      <c r="V3" s="3">
        <f>'Aggregate-K1'!K4</f>
        <v>280.86614173228372</v>
      </c>
    </row>
    <row r="4" spans="1:22" x14ac:dyDescent="0.2">
      <c r="B4">
        <v>2</v>
      </c>
      <c r="C4" s="9">
        <v>130</v>
      </c>
      <c r="D4" s="9">
        <v>9</v>
      </c>
      <c r="E4" s="9">
        <v>845</v>
      </c>
      <c r="F4" s="3">
        <v>1083.3333333333335</v>
      </c>
      <c r="G4" s="3">
        <f t="shared" si="0"/>
        <v>0.28205128205128221</v>
      </c>
      <c r="H4" s="4" t="str">
        <f t="shared" ref="H4:H9" si="1">IF(G4&lt;=0.25,"YES","NO")</f>
        <v>NO</v>
      </c>
      <c r="I4" s="4">
        <f>IF(H4="YES",1,0)</f>
        <v>0</v>
      </c>
      <c r="J4" s="10">
        <f t="shared" ref="J4:J9" si="2">ABS(E4-F4)</f>
        <v>238.33333333333348</v>
      </c>
      <c r="K4" t="s">
        <v>25</v>
      </c>
      <c r="L4" s="3">
        <f>QUARTILE(J3:J9,1)</f>
        <v>262.41967871485963</v>
      </c>
      <c r="M4" s="3"/>
      <c r="N4" t="s">
        <v>48</v>
      </c>
      <c r="O4" s="3">
        <f>L5-L4</f>
        <v>191.10357709909363</v>
      </c>
      <c r="P4" s="3">
        <f>L15-L14</f>
        <v>155.18762988224012</v>
      </c>
      <c r="Q4" s="3">
        <f>L25-L24</f>
        <v>1433.5940428664458</v>
      </c>
      <c r="R4" s="3">
        <f>L35-L34</f>
        <v>592.00085735960124</v>
      </c>
      <c r="S4" s="3">
        <f>L45-L44</f>
        <v>432.61448790042323</v>
      </c>
      <c r="T4" s="3">
        <f>L56-L55</f>
        <v>1217.6007741988678</v>
      </c>
      <c r="U4" s="3">
        <f>L66-L65</f>
        <v>3023.9912689244547</v>
      </c>
      <c r="V4" s="3">
        <f>'Aggregate-K1'!K5-'Aggregate-K1'!K4</f>
        <v>172.65711408166953</v>
      </c>
    </row>
    <row r="5" spans="1:22" x14ac:dyDescent="0.2">
      <c r="B5">
        <v>3</v>
      </c>
      <c r="C5" s="9">
        <v>254</v>
      </c>
      <c r="D5" s="9">
        <v>6</v>
      </c>
      <c r="E5" s="9">
        <v>2330</v>
      </c>
      <c r="F5" s="3">
        <v>2616.5060240963858</v>
      </c>
      <c r="G5" s="3">
        <f t="shared" si="0"/>
        <v>0.12296395883965054</v>
      </c>
      <c r="H5" s="4" t="str">
        <f t="shared" si="1"/>
        <v>YES</v>
      </c>
      <c r="I5" s="4">
        <f t="shared" ref="I5:I9" si="3">IF(H5="YES",1,0)</f>
        <v>1</v>
      </c>
      <c r="J5" s="10">
        <f t="shared" si="2"/>
        <v>286.50602409638577</v>
      </c>
      <c r="K5" t="s">
        <v>26</v>
      </c>
      <c r="L5" s="6">
        <f>MEDIAN(J3:J9)</f>
        <v>453.52325581395326</v>
      </c>
      <c r="M5" s="6"/>
      <c r="N5" t="s">
        <v>49</v>
      </c>
      <c r="O5" s="3">
        <f>L6-L5</f>
        <v>3366.6607089833838</v>
      </c>
      <c r="P5" s="3">
        <f>L16-L15</f>
        <v>730.89741869222871</v>
      </c>
      <c r="Q5" s="3">
        <f>L26-L25</f>
        <v>841.39952792910708</v>
      </c>
      <c r="R5" s="3">
        <f>L36-L35</f>
        <v>4487.2791112444584</v>
      </c>
      <c r="S5" s="3">
        <f>L46-L45</f>
        <v>932.33031654931528</v>
      </c>
      <c r="T5" s="3">
        <f>L57-L56</f>
        <v>1634.0712152824299</v>
      </c>
      <c r="U5" s="3">
        <f>L67-L66</f>
        <v>1250.6271088820176</v>
      </c>
      <c r="V5" s="3">
        <f>'Aggregate-K1'!K6-'Aggregate-K1'!K5</f>
        <v>2613.060313591146</v>
      </c>
    </row>
    <row r="6" spans="1:22" x14ac:dyDescent="0.2">
      <c r="B6">
        <v>4</v>
      </c>
      <c r="C6" s="9">
        <v>1056</v>
      </c>
      <c r="D6" s="9">
        <v>2</v>
      </c>
      <c r="E6" s="9">
        <v>21272</v>
      </c>
      <c r="F6" s="3">
        <v>14797.70686857761</v>
      </c>
      <c r="G6" s="3">
        <f t="shared" si="0"/>
        <v>0.30435751840082692</v>
      </c>
      <c r="H6" s="4" t="str">
        <f t="shared" si="1"/>
        <v>NO</v>
      </c>
      <c r="I6" s="4">
        <f t="shared" si="3"/>
        <v>0</v>
      </c>
      <c r="J6" s="10">
        <f t="shared" si="2"/>
        <v>6474.2931314223897</v>
      </c>
      <c r="K6" t="s">
        <v>27</v>
      </c>
      <c r="L6" s="3">
        <f>QUARTILE(J3:J9,3)</f>
        <v>3820.183964797337</v>
      </c>
      <c r="M6" s="3"/>
      <c r="N6" t="s">
        <v>50</v>
      </c>
      <c r="O6" s="3">
        <f>L7-L6</f>
        <v>2654.1091666250527</v>
      </c>
      <c r="P6" s="3">
        <f>L17-L16</f>
        <v>1374.904147887406</v>
      </c>
      <c r="Q6" s="3">
        <f>L27-L26</f>
        <v>2947.5815985946424</v>
      </c>
      <c r="R6" s="3">
        <f>L37-L36</f>
        <v>3272.6273150699681</v>
      </c>
      <c r="S6" s="3">
        <f>L47-L46</f>
        <v>7856.9064444407359</v>
      </c>
      <c r="T6" s="3">
        <f>L58-L57</f>
        <v>10955.29156987249</v>
      </c>
      <c r="U6" s="3">
        <f>L68-L67</f>
        <v>659.28291550600898</v>
      </c>
      <c r="V6" s="3">
        <f>'Aggregate-K1'!K7-'Aggregate-K1'!K6</f>
        <v>17619.022779801253</v>
      </c>
    </row>
    <row r="7" spans="1:22" x14ac:dyDescent="0.2">
      <c r="B7">
        <v>5</v>
      </c>
      <c r="C7" s="9">
        <v>383</v>
      </c>
      <c r="D7" s="9">
        <v>4</v>
      </c>
      <c r="E7" s="9">
        <v>4224</v>
      </c>
      <c r="F7" s="3">
        <v>4177.9002695417794</v>
      </c>
      <c r="G7" s="3">
        <f t="shared" si="0"/>
        <v>1.0913761945601473E-2</v>
      </c>
      <c r="H7" s="4" t="str">
        <f t="shared" si="1"/>
        <v>YES</v>
      </c>
      <c r="I7" s="4">
        <f t="shared" si="3"/>
        <v>1</v>
      </c>
      <c r="J7" s="10">
        <f t="shared" si="2"/>
        <v>46.09973045822062</v>
      </c>
      <c r="K7" t="s">
        <v>28</v>
      </c>
      <c r="L7" s="3">
        <f>MAX(J3:J9)</f>
        <v>6474.2931314223897</v>
      </c>
      <c r="M7" s="3"/>
      <c r="N7" t="s">
        <v>51</v>
      </c>
      <c r="O7" s="3">
        <f>L4-L3</f>
        <v>216.31994825663901</v>
      </c>
      <c r="P7" s="3">
        <f>L14-L13</f>
        <v>37.99698550237531</v>
      </c>
      <c r="Q7" s="3">
        <f>L24-L23</f>
        <v>318.11411241804399</v>
      </c>
      <c r="R7" s="3">
        <f>L34-L33</f>
        <v>269.99240863366458</v>
      </c>
      <c r="S7" s="3">
        <f>L44-L43</f>
        <v>419.86554621848745</v>
      </c>
      <c r="T7" s="3">
        <f>L55-L54</f>
        <v>1013.8415092696664</v>
      </c>
      <c r="U7" s="3">
        <f>L65-L64</f>
        <v>928.06215674799637</v>
      </c>
      <c r="V7" s="3">
        <f>'Aggregate-K1'!K4-'Aggregate-K1'!K3</f>
        <v>276.05075711689915</v>
      </c>
    </row>
    <row r="8" spans="1:22" x14ac:dyDescent="0.2">
      <c r="B8">
        <v>6</v>
      </c>
      <c r="C8" s="9">
        <v>345</v>
      </c>
      <c r="D8" s="9">
        <v>8</v>
      </c>
      <c r="E8" s="9">
        <v>2826</v>
      </c>
      <c r="F8" s="3">
        <v>2372.4767441860467</v>
      </c>
      <c r="G8" s="3">
        <f t="shared" si="0"/>
        <v>0.16048239766948097</v>
      </c>
      <c r="H8" s="4" t="str">
        <f t="shared" si="1"/>
        <v>YES</v>
      </c>
      <c r="I8" s="4">
        <f t="shared" si="3"/>
        <v>1</v>
      </c>
      <c r="J8" s="10">
        <f t="shared" si="2"/>
        <v>453.52325581395326</v>
      </c>
    </row>
    <row r="9" spans="1:22" x14ac:dyDescent="0.2">
      <c r="B9">
        <v>7</v>
      </c>
      <c r="C9" s="9">
        <v>209</v>
      </c>
      <c r="D9" s="9">
        <v>3</v>
      </c>
      <c r="E9" s="9">
        <v>7320</v>
      </c>
      <c r="F9" s="3">
        <v>4253.4164305949007</v>
      </c>
      <c r="G9" s="3">
        <f>ABS(E9-F9)/E9</f>
        <v>0.4189321816127185</v>
      </c>
      <c r="H9" s="4" t="str">
        <f t="shared" si="1"/>
        <v>NO</v>
      </c>
      <c r="I9" s="4">
        <f t="shared" si="3"/>
        <v>0</v>
      </c>
      <c r="J9" s="10">
        <f t="shared" si="2"/>
        <v>3066.5835694050993</v>
      </c>
    </row>
    <row r="10" spans="1:22" x14ac:dyDescent="0.2">
      <c r="F10" t="s">
        <v>21</v>
      </c>
      <c r="G10" s="3">
        <f>AVERAGE(G3:G9)</f>
        <v>0.26868489613552526</v>
      </c>
      <c r="H10" t="s">
        <v>20</v>
      </c>
      <c r="I10" s="5">
        <f>AVERAGE(I3:I9)</f>
        <v>0.42857142857142855</v>
      </c>
    </row>
    <row r="11" spans="1:22" x14ac:dyDescent="0.2">
      <c r="F11" t="s">
        <v>22</v>
      </c>
      <c r="G11" s="3">
        <f>MEDIAN(G3:G9)</f>
        <v>0.28205128205128221</v>
      </c>
    </row>
    <row r="12" spans="1:22" x14ac:dyDescent="0.2">
      <c r="G12" s="3"/>
    </row>
    <row r="13" spans="1:22" x14ac:dyDescent="0.2">
      <c r="A13" t="s">
        <v>29</v>
      </c>
      <c r="B13">
        <v>10</v>
      </c>
      <c r="C13">
        <v>181</v>
      </c>
      <c r="D13">
        <v>3</v>
      </c>
      <c r="E13">
        <v>4300</v>
      </c>
      <c r="F13">
        <v>1996.1984334203655</v>
      </c>
      <c r="G13" s="3">
        <f t="shared" ref="G13:G19" si="4">ABS(E13-F13)/E13</f>
        <v>0.53576780618131037</v>
      </c>
      <c r="H13" s="4" t="str">
        <f>IF(G13&lt;=0.25,"YES","NO")</f>
        <v>NO</v>
      </c>
      <c r="I13" s="4">
        <f>IF(H13="YES",1,0)</f>
        <v>0</v>
      </c>
      <c r="J13" s="10">
        <f>ABS(E13-F13)</f>
        <v>2303.8015665796347</v>
      </c>
      <c r="K13" t="s">
        <v>4</v>
      </c>
      <c r="L13" s="3">
        <f>MIN(J13:J19)</f>
        <v>4.8153846153845734</v>
      </c>
    </row>
    <row r="14" spans="1:22" x14ac:dyDescent="0.2">
      <c r="B14">
        <v>11</v>
      </c>
      <c r="C14">
        <v>739</v>
      </c>
      <c r="D14">
        <v>6</v>
      </c>
      <c r="E14">
        <v>4150</v>
      </c>
      <c r="F14">
        <v>5726.9286956521737</v>
      </c>
      <c r="G14" s="3">
        <f t="shared" si="4"/>
        <v>0.37998281822943947</v>
      </c>
      <c r="H14" s="4" t="str">
        <f>IF(G14&lt;=0.25,"YES","NO")</f>
        <v>NO</v>
      </c>
      <c r="I14" s="4">
        <f>IF(H14="YES",1,0)</f>
        <v>0</v>
      </c>
      <c r="J14" s="10">
        <f>ABS(E14-F14)</f>
        <v>1576.9286956521737</v>
      </c>
      <c r="K14" t="s">
        <v>25</v>
      </c>
      <c r="L14" s="3">
        <f>QUARTILE(J13:J19,1)</f>
        <v>42.812370117759883</v>
      </c>
    </row>
    <row r="15" spans="1:22" x14ac:dyDescent="0.2">
      <c r="B15">
        <v>12</v>
      </c>
      <c r="C15">
        <v>108</v>
      </c>
      <c r="D15">
        <v>7</v>
      </c>
      <c r="E15">
        <v>900</v>
      </c>
      <c r="F15">
        <v>702</v>
      </c>
      <c r="G15" s="3">
        <f t="shared" si="4"/>
        <v>0.22</v>
      </c>
      <c r="H15" s="4" t="str">
        <f>IF(G15&lt;=0.25,"YES","NO")</f>
        <v>YES</v>
      </c>
      <c r="I15" s="4">
        <f>IF(H15="YES",1,0)</f>
        <v>1</v>
      </c>
      <c r="J15" s="10">
        <f>ABS(E15-F15)</f>
        <v>198</v>
      </c>
      <c r="K15" t="s">
        <v>26</v>
      </c>
      <c r="L15" s="6">
        <f>MEDIAN(J13:J19)</f>
        <v>198</v>
      </c>
    </row>
    <row r="16" spans="1:22" x14ac:dyDescent="0.2">
      <c r="B16">
        <v>13</v>
      </c>
      <c r="C16">
        <v>48</v>
      </c>
      <c r="D16">
        <v>6</v>
      </c>
      <c r="E16">
        <v>583</v>
      </c>
      <c r="F16">
        <v>587.81538461538457</v>
      </c>
      <c r="G16" s="3">
        <f t="shared" si="4"/>
        <v>8.2596648634383762E-3</v>
      </c>
      <c r="H16" s="4" t="str">
        <f t="shared" ref="H16:H19" si="5">IF(G16&lt;=0.25,"YES","NO")</f>
        <v>YES</v>
      </c>
      <c r="I16" s="4">
        <f t="shared" ref="I16:I19" si="6">IF(H16="YES",1,0)</f>
        <v>1</v>
      </c>
      <c r="J16" s="10">
        <f t="shared" ref="J16:J19" si="7">ABS(E16-F16)</f>
        <v>4.8153846153845734</v>
      </c>
      <c r="K16" t="s">
        <v>27</v>
      </c>
      <c r="L16" s="3">
        <f>QUARTILE(J13:J19,3)</f>
        <v>928.89741869222871</v>
      </c>
    </row>
    <row r="17" spans="1:12" x14ac:dyDescent="0.2">
      <c r="B17">
        <v>14</v>
      </c>
      <c r="C17">
        <v>249</v>
      </c>
      <c r="D17">
        <v>7</v>
      </c>
      <c r="E17">
        <v>2565</v>
      </c>
      <c r="F17">
        <v>2284.1338582677163</v>
      </c>
      <c r="G17" s="3">
        <f t="shared" si="4"/>
        <v>0.10949947046092932</v>
      </c>
      <c r="H17" s="4" t="str">
        <f t="shared" si="5"/>
        <v>YES</v>
      </c>
      <c r="I17" s="4">
        <f t="shared" si="6"/>
        <v>1</v>
      </c>
      <c r="J17" s="10">
        <f t="shared" si="7"/>
        <v>280.86614173228372</v>
      </c>
      <c r="K17" t="s">
        <v>28</v>
      </c>
      <c r="L17" s="3">
        <f>MAX(J13:J19)</f>
        <v>2303.8015665796347</v>
      </c>
    </row>
    <row r="18" spans="1:12" x14ac:dyDescent="0.2">
      <c r="B18">
        <v>15</v>
      </c>
      <c r="C18">
        <v>371</v>
      </c>
      <c r="D18">
        <v>8</v>
      </c>
      <c r="E18">
        <v>4047</v>
      </c>
      <c r="F18">
        <v>4091.6553524804176</v>
      </c>
      <c r="G18" s="3">
        <f t="shared" si="4"/>
        <v>1.1034186429557105E-2</v>
      </c>
      <c r="H18" s="4" t="str">
        <f t="shared" si="5"/>
        <v>YES</v>
      </c>
      <c r="I18" s="4">
        <f t="shared" si="6"/>
        <v>1</v>
      </c>
      <c r="J18" s="10">
        <f t="shared" si="7"/>
        <v>44.655352480417605</v>
      </c>
    </row>
    <row r="19" spans="1:12" x14ac:dyDescent="0.2">
      <c r="B19">
        <v>16</v>
      </c>
      <c r="C19">
        <v>211</v>
      </c>
      <c r="D19">
        <v>3</v>
      </c>
      <c r="E19">
        <v>1520</v>
      </c>
      <c r="F19">
        <v>1560.9693877551022</v>
      </c>
      <c r="G19" s="3">
        <f t="shared" si="4"/>
        <v>2.6953544575725106E-2</v>
      </c>
      <c r="H19" s="4" t="str">
        <f t="shared" si="5"/>
        <v>YES</v>
      </c>
      <c r="I19" s="4">
        <f t="shared" si="6"/>
        <v>1</v>
      </c>
      <c r="J19" s="10">
        <f t="shared" si="7"/>
        <v>40.969387755102161</v>
      </c>
    </row>
    <row r="20" spans="1:12" x14ac:dyDescent="0.2">
      <c r="F20" t="s">
        <v>21</v>
      </c>
      <c r="G20" s="3">
        <f>AVERAGE(G13:G19)</f>
        <v>0.18449964153434281</v>
      </c>
      <c r="H20" t="s">
        <v>20</v>
      </c>
      <c r="I20" s="5">
        <f>AVERAGE(I13:I19)</f>
        <v>0.7142857142857143</v>
      </c>
    </row>
    <row r="21" spans="1:12" x14ac:dyDescent="0.2">
      <c r="F21" t="s">
        <v>22</v>
      </c>
      <c r="G21" s="3">
        <f>MEDIAN(G13:G19)</f>
        <v>0.10949947046092932</v>
      </c>
    </row>
    <row r="22" spans="1:12" x14ac:dyDescent="0.2">
      <c r="G22" s="3"/>
    </row>
    <row r="23" spans="1:12" x14ac:dyDescent="0.2">
      <c r="A23" t="s">
        <v>32</v>
      </c>
      <c r="B23">
        <v>22</v>
      </c>
      <c r="C23">
        <v>304</v>
      </c>
      <c r="D23">
        <v>7</v>
      </c>
      <c r="E23">
        <v>9369</v>
      </c>
      <c r="F23">
        <v>7579.2349726775956</v>
      </c>
      <c r="G23" s="3">
        <f t="shared" ref="G23:G29" si="8">ABS(E23-F23)/E23</f>
        <v>0.19103052911969307</v>
      </c>
      <c r="H23" s="4" t="str">
        <f>IF(G23&lt;=0.25,"YES","NO")</f>
        <v>YES</v>
      </c>
      <c r="I23" s="4">
        <f>IF(H23="YES",1,0)</f>
        <v>1</v>
      </c>
      <c r="J23" s="10">
        <f>ABS(E23-F23)</f>
        <v>1789.7650273224044</v>
      </c>
      <c r="K23" t="s">
        <v>4</v>
      </c>
      <c r="L23" s="3">
        <f>MIN(J23:J29)</f>
        <v>38.056872037914673</v>
      </c>
    </row>
    <row r="24" spans="1:12" x14ac:dyDescent="0.2">
      <c r="B24">
        <v>23</v>
      </c>
      <c r="C24">
        <v>353</v>
      </c>
      <c r="D24">
        <v>5</v>
      </c>
      <c r="E24">
        <v>7184</v>
      </c>
      <c r="F24">
        <v>5066.7979797979797</v>
      </c>
      <c r="G24" s="3">
        <f t="shared" si="8"/>
        <v>0.29471074891453514</v>
      </c>
      <c r="H24" s="4" t="str">
        <f>IF(G24&lt;=0.25,"YES","NO")</f>
        <v>NO</v>
      </c>
      <c r="I24" s="4">
        <f>IF(H24="YES",1,0)</f>
        <v>0</v>
      </c>
      <c r="J24" s="10">
        <f>ABS(E24-F24)</f>
        <v>2117.2020202020203</v>
      </c>
      <c r="K24" t="s">
        <v>25</v>
      </c>
      <c r="L24" s="3">
        <f>QUARTILE(J23:J29,1)</f>
        <v>356.17098445595866</v>
      </c>
    </row>
    <row r="25" spans="1:12" x14ac:dyDescent="0.2">
      <c r="B25">
        <v>24</v>
      </c>
      <c r="C25">
        <v>567</v>
      </c>
      <c r="D25">
        <v>8</v>
      </c>
      <c r="E25">
        <v>10447</v>
      </c>
      <c r="F25">
        <v>16025.746153846154</v>
      </c>
      <c r="G25" s="3">
        <f t="shared" si="8"/>
        <v>0.53400460934681282</v>
      </c>
      <c r="H25" s="4" t="str">
        <f>IF(G25&lt;=0.25,"YES","NO")</f>
        <v>NO</v>
      </c>
      <c r="I25" s="4">
        <f>IF(H25="YES",1,0)</f>
        <v>0</v>
      </c>
      <c r="J25" s="10">
        <f>ABS(E25-F25)</f>
        <v>5578.7461538461539</v>
      </c>
      <c r="K25" t="s">
        <v>26</v>
      </c>
      <c r="L25" s="6">
        <f>MEDIAN(J23:J29)</f>
        <v>1789.7650273224044</v>
      </c>
    </row>
    <row r="26" spans="1:12" x14ac:dyDescent="0.2">
      <c r="B26">
        <v>25</v>
      </c>
      <c r="C26">
        <v>467</v>
      </c>
      <c r="D26">
        <v>7</v>
      </c>
      <c r="E26">
        <v>5100</v>
      </c>
      <c r="F26">
        <v>8245.1270903010027</v>
      </c>
      <c r="G26" s="3">
        <f t="shared" si="8"/>
        <v>0.61669158633352994</v>
      </c>
      <c r="H26" s="4" t="str">
        <f t="shared" ref="H26:H29" si="9">IF(G26&lt;=0.25,"YES","NO")</f>
        <v>NO</v>
      </c>
      <c r="I26" s="4">
        <f t="shared" ref="I26:I29" si="10">IF(H26="YES",1,0)</f>
        <v>0</v>
      </c>
      <c r="J26" s="10">
        <f t="shared" ref="J26:J29" si="11">ABS(E26-F26)</f>
        <v>3145.1270903010027</v>
      </c>
      <c r="K26" t="s">
        <v>27</v>
      </c>
      <c r="L26" s="3">
        <f>QUARTILE(J23:J29,3)</f>
        <v>2631.1645552515115</v>
      </c>
    </row>
    <row r="27" spans="1:12" x14ac:dyDescent="0.2">
      <c r="B27">
        <v>27</v>
      </c>
      <c r="C27">
        <v>253</v>
      </c>
      <c r="D27">
        <v>8</v>
      </c>
      <c r="E27">
        <v>1651</v>
      </c>
      <c r="F27">
        <v>2300.5958549222801</v>
      </c>
      <c r="G27" s="3">
        <f t="shared" si="8"/>
        <v>0.39345599934723202</v>
      </c>
      <c r="H27" s="4" t="str">
        <f t="shared" si="9"/>
        <v>NO</v>
      </c>
      <c r="I27" s="4">
        <f t="shared" si="10"/>
        <v>0</v>
      </c>
      <c r="J27" s="10">
        <f t="shared" si="11"/>
        <v>649.59585492228007</v>
      </c>
      <c r="K27" t="s">
        <v>28</v>
      </c>
      <c r="L27" s="3">
        <f>MAX(J23:J29)</f>
        <v>5578.7461538461539</v>
      </c>
    </row>
    <row r="28" spans="1:12" x14ac:dyDescent="0.2">
      <c r="B28">
        <v>28</v>
      </c>
      <c r="C28">
        <v>196</v>
      </c>
      <c r="D28">
        <v>7</v>
      </c>
      <c r="E28">
        <v>1450</v>
      </c>
      <c r="F28">
        <v>1411.9431279620853</v>
      </c>
      <c r="G28" s="3">
        <f t="shared" si="8"/>
        <v>2.6246118646837704E-2</v>
      </c>
      <c r="H28" s="4" t="str">
        <f t="shared" si="9"/>
        <v>YES</v>
      </c>
      <c r="I28" s="4">
        <f t="shared" si="10"/>
        <v>1</v>
      </c>
      <c r="J28" s="10">
        <f t="shared" si="11"/>
        <v>38.056872037914673</v>
      </c>
    </row>
    <row r="29" spans="1:12" x14ac:dyDescent="0.2">
      <c r="B29">
        <v>29</v>
      </c>
      <c r="C29">
        <v>185</v>
      </c>
      <c r="D29">
        <v>8</v>
      </c>
      <c r="E29">
        <v>1745</v>
      </c>
      <c r="F29">
        <v>1682.2538860103627</v>
      </c>
      <c r="G29" s="3">
        <f t="shared" si="8"/>
        <v>3.5957658446783523E-2</v>
      </c>
      <c r="H29" s="4" t="str">
        <f t="shared" si="9"/>
        <v>YES</v>
      </c>
      <c r="I29" s="4">
        <f t="shared" si="10"/>
        <v>1</v>
      </c>
      <c r="J29" s="10">
        <f t="shared" si="11"/>
        <v>62.746113989637252</v>
      </c>
    </row>
    <row r="30" spans="1:12" x14ac:dyDescent="0.2">
      <c r="F30" t="s">
        <v>21</v>
      </c>
      <c r="G30" s="3">
        <f>AVERAGE(G23:G29)</f>
        <v>0.29887103573648915</v>
      </c>
      <c r="H30" t="s">
        <v>20</v>
      </c>
      <c r="I30" s="5">
        <f>AVERAGE(I23:I29)</f>
        <v>0.42857142857142855</v>
      </c>
    </row>
    <row r="31" spans="1:12" x14ac:dyDescent="0.2">
      <c r="F31" t="s">
        <v>22</v>
      </c>
      <c r="G31" s="3">
        <f>MEDIAN(G23:G29)</f>
        <v>0.29471074891453514</v>
      </c>
    </row>
    <row r="32" spans="1:12" x14ac:dyDescent="0.2">
      <c r="G32" s="3"/>
    </row>
    <row r="33" spans="1:12" x14ac:dyDescent="0.2">
      <c r="A33" t="s">
        <v>40</v>
      </c>
      <c r="B33">
        <v>31</v>
      </c>
      <c r="C33">
        <v>430</v>
      </c>
      <c r="D33">
        <v>4</v>
      </c>
      <c r="E33">
        <v>2957</v>
      </c>
      <c r="F33">
        <v>4535.9932659932656</v>
      </c>
      <c r="G33" s="3">
        <f t="shared" ref="G33:G39" si="12">ABS(E33-F33)/E33</f>
        <v>0.53398487182727949</v>
      </c>
      <c r="H33" s="4" t="str">
        <f>IF(G33&lt;=0.25,"YES","NO")</f>
        <v>NO</v>
      </c>
      <c r="I33" s="4">
        <f>IF(H33="YES",1,0)</f>
        <v>0</v>
      </c>
      <c r="J33" s="10">
        <f>ABS(E33-F33)</f>
        <v>1578.9932659932656</v>
      </c>
      <c r="K33" t="s">
        <v>4</v>
      </c>
      <c r="L33" s="3">
        <f>MIN(J33:J39)</f>
        <v>716.99999999999977</v>
      </c>
    </row>
    <row r="34" spans="1:12" x14ac:dyDescent="0.2">
      <c r="B34">
        <v>32</v>
      </c>
      <c r="C34">
        <v>204</v>
      </c>
      <c r="D34">
        <v>5</v>
      </c>
      <c r="E34">
        <v>963</v>
      </c>
      <c r="F34">
        <v>1679.9999999999998</v>
      </c>
      <c r="G34" s="3">
        <f t="shared" si="12"/>
        <v>0.74454828660436112</v>
      </c>
      <c r="H34" s="4" t="str">
        <f>IF(G34&lt;=0.25,"YES","NO")</f>
        <v>NO</v>
      </c>
      <c r="I34" s="4">
        <f>IF(H34="YES",1,0)</f>
        <v>0</v>
      </c>
      <c r="J34" s="10">
        <f>ABS(E34-F34)</f>
        <v>716.99999999999977</v>
      </c>
      <c r="K34" t="s">
        <v>25</v>
      </c>
      <c r="L34" s="3">
        <f>QUARTILE(J33:J39,1)</f>
        <v>986.99240863366435</v>
      </c>
    </row>
    <row r="35" spans="1:12" x14ac:dyDescent="0.2">
      <c r="B35">
        <v>33</v>
      </c>
      <c r="C35">
        <v>71</v>
      </c>
      <c r="D35">
        <v>4</v>
      </c>
      <c r="E35">
        <v>1233</v>
      </c>
      <c r="F35">
        <v>444.84029484029486</v>
      </c>
      <c r="G35" s="3">
        <f t="shared" si="12"/>
        <v>0.63922117206788742</v>
      </c>
      <c r="H35" s="4" t="str">
        <f>IF(G35&lt;=0.25,"YES","NO")</f>
        <v>NO</v>
      </c>
      <c r="I35" s="4">
        <f>IF(H35="YES",1,0)</f>
        <v>0</v>
      </c>
      <c r="J35" s="10">
        <f>ABS(E35-F35)</f>
        <v>788.15970515970514</v>
      </c>
      <c r="K35" t="s">
        <v>26</v>
      </c>
      <c r="L35" s="6">
        <f>MEDIAN(J33:J39)</f>
        <v>1578.9932659932656</v>
      </c>
    </row>
    <row r="36" spans="1:12" x14ac:dyDescent="0.2">
      <c r="B36">
        <v>34</v>
      </c>
      <c r="C36">
        <v>840</v>
      </c>
      <c r="D36">
        <v>7</v>
      </c>
      <c r="E36">
        <v>3240</v>
      </c>
      <c r="F36">
        <v>8861.0101010101007</v>
      </c>
      <c r="G36" s="3">
        <f t="shared" si="12"/>
        <v>1.7348796608055865</v>
      </c>
      <c r="H36" s="4" t="str">
        <f t="shared" ref="H36:H39" si="13">IF(G36&lt;=0.25,"YES","NO")</f>
        <v>NO</v>
      </c>
      <c r="I36" s="4">
        <f t="shared" ref="I36:I39" si="14">IF(H36="YES",1,0)</f>
        <v>0</v>
      </c>
      <c r="J36" s="10">
        <f t="shared" ref="J36:J39" si="15">ABS(E36-F36)</f>
        <v>5621.0101010101007</v>
      </c>
      <c r="K36" t="s">
        <v>27</v>
      </c>
      <c r="L36" s="3">
        <f>QUARTILE(J33:J39,3)</f>
        <v>6066.272377237724</v>
      </c>
    </row>
    <row r="37" spans="1:12" x14ac:dyDescent="0.2">
      <c r="B37">
        <v>35</v>
      </c>
      <c r="C37">
        <v>1648</v>
      </c>
      <c r="D37">
        <v>6</v>
      </c>
      <c r="E37">
        <v>10000</v>
      </c>
      <c r="F37">
        <v>19338.899692307692</v>
      </c>
      <c r="G37" s="3">
        <f t="shared" si="12"/>
        <v>0.93388996923076917</v>
      </c>
      <c r="H37" s="4" t="str">
        <f t="shared" si="13"/>
        <v>NO</v>
      </c>
      <c r="I37" s="4">
        <f t="shared" si="14"/>
        <v>0</v>
      </c>
      <c r="J37" s="10">
        <f t="shared" si="15"/>
        <v>9338.899692307692</v>
      </c>
      <c r="K37" t="s">
        <v>28</v>
      </c>
      <c r="L37" s="3">
        <f>MAX(J33:J39)</f>
        <v>9338.899692307692</v>
      </c>
    </row>
    <row r="38" spans="1:12" x14ac:dyDescent="0.2">
      <c r="B38">
        <v>36</v>
      </c>
      <c r="C38">
        <v>1035</v>
      </c>
      <c r="D38">
        <v>7</v>
      </c>
      <c r="E38">
        <v>6800</v>
      </c>
      <c r="F38">
        <v>13311.534653465347</v>
      </c>
      <c r="G38" s="3">
        <f t="shared" si="12"/>
        <v>0.95757862550960993</v>
      </c>
      <c r="H38" s="4" t="str">
        <f t="shared" si="13"/>
        <v>NO</v>
      </c>
      <c r="I38" s="4">
        <f t="shared" si="14"/>
        <v>0</v>
      </c>
      <c r="J38" s="10">
        <f t="shared" si="15"/>
        <v>6511.5346534653472</v>
      </c>
    </row>
    <row r="39" spans="1:12" x14ac:dyDescent="0.2">
      <c r="B39">
        <v>37</v>
      </c>
      <c r="C39">
        <v>548</v>
      </c>
      <c r="D39">
        <v>1</v>
      </c>
      <c r="E39">
        <v>3850</v>
      </c>
      <c r="F39">
        <v>5035.8251121076237</v>
      </c>
      <c r="G39" s="3">
        <f t="shared" si="12"/>
        <v>0.30800652262535683</v>
      </c>
      <c r="H39" s="4" t="str">
        <f t="shared" si="13"/>
        <v>NO</v>
      </c>
      <c r="I39" s="4">
        <f t="shared" si="14"/>
        <v>0</v>
      </c>
      <c r="J39" s="10">
        <f t="shared" si="15"/>
        <v>1185.8251121076237</v>
      </c>
    </row>
    <row r="40" spans="1:12" x14ac:dyDescent="0.2">
      <c r="F40" t="s">
        <v>21</v>
      </c>
      <c r="G40" s="3">
        <f>AVERAGE(G33:G39)</f>
        <v>0.83601558695297862</v>
      </c>
      <c r="H40" t="s">
        <v>20</v>
      </c>
      <c r="I40" s="5">
        <f>AVERAGE(I33:I39)</f>
        <v>0</v>
      </c>
    </row>
    <row r="41" spans="1:12" x14ac:dyDescent="0.2">
      <c r="F41" t="s">
        <v>22</v>
      </c>
      <c r="G41" s="3">
        <f>MEDIAN(G33:G39)</f>
        <v>0.74454828660436112</v>
      </c>
    </row>
    <row r="42" spans="1:12" x14ac:dyDescent="0.2">
      <c r="G42" s="3"/>
    </row>
    <row r="43" spans="1:12" x14ac:dyDescent="0.2">
      <c r="A43" s="11" t="s">
        <v>41</v>
      </c>
      <c r="B43" s="11">
        <v>41</v>
      </c>
      <c r="C43" s="11">
        <v>253</v>
      </c>
      <c r="D43" s="11">
        <v>7</v>
      </c>
      <c r="E43" s="11">
        <v>1100</v>
      </c>
      <c r="F43" s="11">
        <v>1980.4159663865546</v>
      </c>
      <c r="G43" s="13">
        <f t="shared" ref="G43:G49" si="16">ABS(E43-F43)/E43</f>
        <v>0.80037815126050416</v>
      </c>
      <c r="H43" s="14" t="str">
        <f>IF(G43&lt;=0.25,"YES","NO")</f>
        <v>NO</v>
      </c>
      <c r="I43" s="14">
        <f>IF(H43="YES",1,0)</f>
        <v>0</v>
      </c>
      <c r="J43" s="17">
        <f>ABS(E43-F43)</f>
        <v>880.4159663865546</v>
      </c>
      <c r="K43" s="11" t="s">
        <v>4</v>
      </c>
      <c r="L43" s="13">
        <f>MIN(J43:J49)</f>
        <v>319.42436974789916</v>
      </c>
    </row>
    <row r="44" spans="1:12" x14ac:dyDescent="0.2">
      <c r="A44" s="11"/>
      <c r="B44" s="11">
        <v>42</v>
      </c>
      <c r="C44" s="11">
        <v>227</v>
      </c>
      <c r="D44" s="11">
        <v>8</v>
      </c>
      <c r="E44" s="11">
        <v>5578</v>
      </c>
      <c r="F44" s="11">
        <v>2869.2327698309491</v>
      </c>
      <c r="G44" s="13">
        <f t="shared" si="16"/>
        <v>0.48561621193421495</v>
      </c>
      <c r="H44" s="14" t="str">
        <f>IF(G44&lt;=0.25,"YES","NO")</f>
        <v>NO</v>
      </c>
      <c r="I44" s="14">
        <f>IF(H44="YES",1,0)</f>
        <v>0</v>
      </c>
      <c r="J44" s="17">
        <f>ABS(E44-F44)</f>
        <v>2708.7672301690509</v>
      </c>
      <c r="K44" s="11" t="s">
        <v>25</v>
      </c>
      <c r="L44" s="13">
        <f>QUARTILE(J43:J49,1)</f>
        <v>739.28991596638662</v>
      </c>
    </row>
    <row r="45" spans="1:12" x14ac:dyDescent="0.2">
      <c r="A45" s="11"/>
      <c r="B45" s="11">
        <v>43</v>
      </c>
      <c r="C45" s="11">
        <v>59</v>
      </c>
      <c r="D45" s="11">
        <v>8</v>
      </c>
      <c r="E45" s="11">
        <v>1060</v>
      </c>
      <c r="F45" s="11">
        <v>461.83613445378148</v>
      </c>
      <c r="G45" s="13">
        <f t="shared" si="16"/>
        <v>0.56430553353416846</v>
      </c>
      <c r="H45" s="14" t="str">
        <f>IF(G45&lt;=0.25,"YES","NO")</f>
        <v>NO</v>
      </c>
      <c r="I45" s="14">
        <f>IF(H45="YES",1,0)</f>
        <v>0</v>
      </c>
      <c r="J45" s="17">
        <f>ABS(E45-F45)</f>
        <v>598.16386554621852</v>
      </c>
      <c r="K45" s="11" t="s">
        <v>26</v>
      </c>
      <c r="L45" s="15">
        <f>MEDIAN(J43:J49)</f>
        <v>1171.9044038668098</v>
      </c>
    </row>
    <row r="46" spans="1:12" x14ac:dyDescent="0.2">
      <c r="A46" s="11"/>
      <c r="B46" s="11">
        <v>44</v>
      </c>
      <c r="C46" s="11">
        <v>299</v>
      </c>
      <c r="D46" s="11">
        <v>7</v>
      </c>
      <c r="E46" s="11">
        <v>5279</v>
      </c>
      <c r="F46" s="11">
        <v>3779.2977893368006</v>
      </c>
      <c r="G46" s="13">
        <f t="shared" si="16"/>
        <v>0.28408831420026509</v>
      </c>
      <c r="H46" s="14" t="str">
        <f t="shared" ref="H46:H49" si="17">IF(G46&lt;=0.25,"YES","NO")</f>
        <v>NO</v>
      </c>
      <c r="I46" s="14">
        <f t="shared" ref="I46:I49" si="18">IF(H46="YES",1,0)</f>
        <v>0</v>
      </c>
      <c r="J46" s="17">
        <f t="shared" ref="J46:J49" si="19">ABS(E46-F46)</f>
        <v>1499.7022106631994</v>
      </c>
      <c r="K46" s="11" t="s">
        <v>27</v>
      </c>
      <c r="L46" s="13">
        <f>QUARTILE(J43:J49,3)</f>
        <v>2104.2347204161251</v>
      </c>
    </row>
    <row r="47" spans="1:12" x14ac:dyDescent="0.2">
      <c r="A47" s="11"/>
      <c r="B47" s="11">
        <v>45</v>
      </c>
      <c r="C47" s="11">
        <v>422</v>
      </c>
      <c r="D47" s="11">
        <v>5</v>
      </c>
      <c r="E47" s="11">
        <v>8117</v>
      </c>
      <c r="F47" s="11">
        <v>6945.0955961331902</v>
      </c>
      <c r="G47" s="13">
        <f t="shared" si="16"/>
        <v>0.14437654353416407</v>
      </c>
      <c r="H47" s="14" t="str">
        <f t="shared" si="17"/>
        <v>YES</v>
      </c>
      <c r="I47" s="14">
        <f t="shared" si="18"/>
        <v>1</v>
      </c>
      <c r="J47" s="17">
        <f t="shared" si="19"/>
        <v>1171.9044038668098</v>
      </c>
      <c r="K47" s="11" t="s">
        <v>28</v>
      </c>
      <c r="L47" s="13">
        <f>MAX(J43:J49)</f>
        <v>9961.141164856861</v>
      </c>
    </row>
    <row r="48" spans="1:12" x14ac:dyDescent="0.2">
      <c r="A48" s="11"/>
      <c r="B48" s="11">
        <v>46</v>
      </c>
      <c r="C48" s="11">
        <v>1058</v>
      </c>
      <c r="D48" s="11">
        <v>6</v>
      </c>
      <c r="E48" s="11">
        <v>8710</v>
      </c>
      <c r="F48" s="11">
        <v>18671.141164856861</v>
      </c>
      <c r="G48" s="13">
        <f t="shared" si="16"/>
        <v>1.1436442209938991</v>
      </c>
      <c r="H48" s="14" t="str">
        <f t="shared" si="17"/>
        <v>NO</v>
      </c>
      <c r="I48" s="14">
        <f t="shared" si="18"/>
        <v>0</v>
      </c>
      <c r="J48" s="17">
        <f t="shared" si="19"/>
        <v>9961.141164856861</v>
      </c>
      <c r="K48" s="11"/>
      <c r="L48" s="11"/>
    </row>
    <row r="49" spans="1:12" x14ac:dyDescent="0.2">
      <c r="A49" s="11"/>
      <c r="B49" s="11">
        <v>47</v>
      </c>
      <c r="C49" s="11">
        <v>65</v>
      </c>
      <c r="D49" s="11">
        <v>6</v>
      </c>
      <c r="E49" s="11">
        <v>796</v>
      </c>
      <c r="F49" s="11">
        <v>476.57563025210084</v>
      </c>
      <c r="G49" s="13">
        <f t="shared" si="16"/>
        <v>0.40128689666821504</v>
      </c>
      <c r="H49" s="14" t="str">
        <f t="shared" si="17"/>
        <v>NO</v>
      </c>
      <c r="I49" s="14">
        <f t="shared" si="18"/>
        <v>0</v>
      </c>
      <c r="J49" s="17">
        <f t="shared" si="19"/>
        <v>319.42436974789916</v>
      </c>
      <c r="K49" s="11"/>
      <c r="L49" s="11"/>
    </row>
    <row r="50" spans="1:12" x14ac:dyDescent="0.2">
      <c r="A50" s="11"/>
      <c r="B50" s="11"/>
      <c r="C50" s="11"/>
      <c r="D50" s="11"/>
      <c r="E50" s="11"/>
      <c r="F50" s="11" t="s">
        <v>21</v>
      </c>
      <c r="G50" s="13">
        <f>AVERAGE(G43:G49)</f>
        <v>0.54624226744649018</v>
      </c>
      <c r="H50" s="11" t="s">
        <v>20</v>
      </c>
      <c r="I50" s="16">
        <f>AVERAGE(I43:I49)</f>
        <v>0.14285714285714285</v>
      </c>
      <c r="J50" s="11"/>
      <c r="K50" s="11"/>
      <c r="L50" s="11"/>
    </row>
    <row r="51" spans="1:12" x14ac:dyDescent="0.2">
      <c r="A51" s="11"/>
      <c r="B51" s="11"/>
      <c r="C51" s="11"/>
      <c r="D51" s="11"/>
      <c r="E51" s="11"/>
      <c r="F51" s="11" t="s">
        <v>22</v>
      </c>
      <c r="G51" s="13">
        <f>MEDIAN(G43:G49)</f>
        <v>0.48561621193421495</v>
      </c>
      <c r="H51" s="11"/>
      <c r="I51" s="11"/>
      <c r="J51" s="11"/>
      <c r="K51" s="11"/>
      <c r="L51" s="11"/>
    </row>
    <row r="52" spans="1:12" x14ac:dyDescent="0.2">
      <c r="G52" s="3"/>
    </row>
    <row r="53" spans="1:12" x14ac:dyDescent="0.2">
      <c r="G53" s="3"/>
    </row>
    <row r="54" spans="1:12" x14ac:dyDescent="0.2">
      <c r="A54" s="11" t="s">
        <v>42</v>
      </c>
      <c r="B54" s="11">
        <v>50</v>
      </c>
      <c r="C54" s="11">
        <v>1526</v>
      </c>
      <c r="D54" s="11">
        <v>7</v>
      </c>
      <c r="E54" s="11">
        <v>5931</v>
      </c>
      <c r="F54" s="12">
        <v>20787.621212121212</v>
      </c>
      <c r="G54" s="13">
        <f t="shared" ref="G54:G58" si="20">ABS(E54-F54)/E54</f>
        <v>2.5049100003576483</v>
      </c>
      <c r="H54" s="14" t="str">
        <f>IF(G54&lt;=0.25,"YES","NO")</f>
        <v>NO</v>
      </c>
      <c r="I54" s="14">
        <f>IF(H54="YES",1,0)</f>
        <v>0</v>
      </c>
      <c r="J54" s="13">
        <f>ABS(E54-F54)</f>
        <v>14856.621212121212</v>
      </c>
      <c r="K54" s="11" t="s">
        <v>4</v>
      </c>
      <c r="L54" s="13">
        <f>MIN(J54:J60)</f>
        <v>35.816143497757821</v>
      </c>
    </row>
    <row r="55" spans="1:12" x14ac:dyDescent="0.2">
      <c r="A55" s="11"/>
      <c r="B55" s="11">
        <v>51</v>
      </c>
      <c r="C55" s="11">
        <v>575</v>
      </c>
      <c r="D55" s="11">
        <v>9</v>
      </c>
      <c r="E55" s="11">
        <v>4456</v>
      </c>
      <c r="F55" s="12">
        <v>8349.7444633730829</v>
      </c>
      <c r="G55" s="13">
        <f t="shared" si="20"/>
        <v>0.87382057077492881</v>
      </c>
      <c r="H55" s="14" t="str">
        <f t="shared" ref="H55:H60" si="21">IF(G55&lt;=0.25,"YES","NO")</f>
        <v>NO</v>
      </c>
      <c r="I55" s="14">
        <f>IF(H55="YES",1,0)</f>
        <v>0</v>
      </c>
      <c r="J55" s="13">
        <f t="shared" ref="J55:J60" si="22">ABS(E55-F55)</f>
        <v>3893.7444633730829</v>
      </c>
      <c r="K55" s="11" t="s">
        <v>25</v>
      </c>
      <c r="L55" s="13">
        <f>QUARTILE(J54:J60,1)</f>
        <v>1049.6576527674242</v>
      </c>
    </row>
    <row r="56" spans="1:12" x14ac:dyDescent="0.2">
      <c r="A56" s="11"/>
      <c r="B56" s="11">
        <v>52</v>
      </c>
      <c r="C56" s="11">
        <v>509</v>
      </c>
      <c r="D56" s="11">
        <v>3</v>
      </c>
      <c r="E56" s="11">
        <v>3600</v>
      </c>
      <c r="F56" s="12">
        <v>3123.2113442113441</v>
      </c>
      <c r="G56" s="13">
        <f t="shared" si="20"/>
        <v>0.13244129327462664</v>
      </c>
      <c r="H56" s="14" t="str">
        <f t="shared" si="21"/>
        <v>YES</v>
      </c>
      <c r="I56" s="14">
        <f t="shared" ref="I56:I60" si="23">IF(H56="YES",1,0)</f>
        <v>1</v>
      </c>
      <c r="J56" s="13">
        <f t="shared" si="22"/>
        <v>476.78865578865589</v>
      </c>
      <c r="K56" s="11" t="s">
        <v>26</v>
      </c>
      <c r="L56" s="15">
        <f>MEDIAN(J54:J60)</f>
        <v>2267.2584269662921</v>
      </c>
    </row>
    <row r="57" spans="1:12" x14ac:dyDescent="0.2">
      <c r="A57" s="11"/>
      <c r="B57" s="11">
        <v>53</v>
      </c>
      <c r="C57" s="11">
        <v>583</v>
      </c>
      <c r="D57" s="11">
        <v>4</v>
      </c>
      <c r="E57" s="11">
        <v>4557</v>
      </c>
      <c r="F57" s="12">
        <v>8465.914821124361</v>
      </c>
      <c r="G57" s="13">
        <f t="shared" si="20"/>
        <v>0.85778249311484767</v>
      </c>
      <c r="H57" s="14" t="str">
        <f t="shared" si="21"/>
        <v>NO</v>
      </c>
      <c r="I57" s="14">
        <f t="shared" si="23"/>
        <v>0</v>
      </c>
      <c r="J57" s="13">
        <f t="shared" si="22"/>
        <v>3908.914821124361</v>
      </c>
      <c r="K57" s="11" t="s">
        <v>27</v>
      </c>
      <c r="L57" s="13">
        <f>QUARTILE(J54:J60,3)</f>
        <v>3901.3296422487219</v>
      </c>
    </row>
    <row r="58" spans="1:12" x14ac:dyDescent="0.2">
      <c r="A58" s="11"/>
      <c r="B58" s="11">
        <v>54</v>
      </c>
      <c r="C58" s="11">
        <v>315</v>
      </c>
      <c r="D58" s="11">
        <v>4</v>
      </c>
      <c r="E58" s="11">
        <v>8752</v>
      </c>
      <c r="F58" s="12">
        <v>7129.4733502538074</v>
      </c>
      <c r="G58" s="13">
        <f t="shared" si="20"/>
        <v>0.1853892424298666</v>
      </c>
      <c r="H58" s="14" t="str">
        <f t="shared" si="21"/>
        <v>YES</v>
      </c>
      <c r="I58" s="14">
        <f t="shared" si="23"/>
        <v>1</v>
      </c>
      <c r="J58" s="13">
        <f t="shared" si="22"/>
        <v>1622.5266497461926</v>
      </c>
      <c r="K58" s="11" t="s">
        <v>28</v>
      </c>
      <c r="L58" s="13">
        <f>MAX(J54:J60)</f>
        <v>14856.621212121212</v>
      </c>
    </row>
    <row r="59" spans="1:12" x14ac:dyDescent="0.2">
      <c r="A59" s="11"/>
      <c r="B59" s="11">
        <v>55</v>
      </c>
      <c r="C59" s="11">
        <v>138</v>
      </c>
      <c r="D59" s="11">
        <v>5</v>
      </c>
      <c r="E59" s="11">
        <v>3440</v>
      </c>
      <c r="F59" s="12">
        <v>1172.7415730337079</v>
      </c>
      <c r="G59" s="13">
        <f>ABS(E59-F59)/E59</f>
        <v>0.65908675202508493</v>
      </c>
      <c r="H59" s="14" t="str">
        <f t="shared" si="21"/>
        <v>NO</v>
      </c>
      <c r="I59" s="14">
        <f t="shared" si="23"/>
        <v>0</v>
      </c>
      <c r="J59" s="13">
        <f t="shared" si="22"/>
        <v>2267.2584269662921</v>
      </c>
      <c r="K59" s="11"/>
      <c r="L59" s="11"/>
    </row>
    <row r="60" spans="1:12" x14ac:dyDescent="0.2">
      <c r="A60" s="11"/>
      <c r="B60" s="11">
        <v>56</v>
      </c>
      <c r="C60" s="11">
        <v>257</v>
      </c>
      <c r="D60" s="11">
        <v>4</v>
      </c>
      <c r="E60" s="11">
        <v>1981</v>
      </c>
      <c r="F60" s="12">
        <v>2016.8161434977578</v>
      </c>
      <c r="G60" s="13">
        <f>ABS(E60-F60)/E60</f>
        <v>1.8079830135162959E-2</v>
      </c>
      <c r="H60" s="14" t="str">
        <f t="shared" si="21"/>
        <v>YES</v>
      </c>
      <c r="I60" s="14">
        <f t="shared" si="23"/>
        <v>1</v>
      </c>
      <c r="J60" s="13">
        <f t="shared" si="22"/>
        <v>35.816143497757821</v>
      </c>
      <c r="K60" s="11"/>
      <c r="L60" s="11"/>
    </row>
    <row r="61" spans="1:12" x14ac:dyDescent="0.2">
      <c r="A61" s="11"/>
      <c r="B61" s="11"/>
      <c r="C61" s="11"/>
      <c r="D61" s="11"/>
      <c r="E61" s="11"/>
      <c r="F61" s="11" t="s">
        <v>21</v>
      </c>
      <c r="G61" s="13">
        <f>AVERAGE(G54:G60)</f>
        <v>0.7473585974445951</v>
      </c>
      <c r="H61" s="11" t="s">
        <v>20</v>
      </c>
      <c r="I61" s="16">
        <f>AVERAGE(I54:I60)</f>
        <v>0.42857142857142855</v>
      </c>
      <c r="J61" s="11"/>
      <c r="K61" s="11"/>
      <c r="L61" s="11"/>
    </row>
    <row r="62" spans="1:12" x14ac:dyDescent="0.2">
      <c r="A62" s="11"/>
      <c r="B62" s="11"/>
      <c r="C62" s="11"/>
      <c r="D62" s="11"/>
      <c r="E62" s="11"/>
      <c r="F62" s="11" t="s">
        <v>22</v>
      </c>
      <c r="G62" s="13">
        <f>MEDIAN(G54:G60)</f>
        <v>0.65908675202508493</v>
      </c>
      <c r="H62" s="11"/>
      <c r="I62" s="11"/>
      <c r="J62" s="11"/>
      <c r="K62" s="11"/>
      <c r="L62" s="11"/>
    </row>
    <row r="64" spans="1:12" x14ac:dyDescent="0.2">
      <c r="A64" s="11" t="s">
        <v>43</v>
      </c>
      <c r="B64" s="11">
        <v>8</v>
      </c>
      <c r="C64" s="11">
        <v>366</v>
      </c>
      <c r="D64" s="11">
        <v>2</v>
      </c>
      <c r="E64" s="11">
        <v>9125</v>
      </c>
      <c r="F64" s="12">
        <v>4830.5069191551347</v>
      </c>
      <c r="G64" s="13">
        <f t="shared" ref="G64:G68" si="24">ABS(E64-F64)/E64</f>
        <v>0.47062937872272498</v>
      </c>
      <c r="H64" s="14" t="str">
        <f>IF(G64&lt;=0.25,"YES","NO")</f>
        <v>NO</v>
      </c>
      <c r="I64" s="14">
        <f>IF(H64="YES",1,0)</f>
        <v>0</v>
      </c>
      <c r="J64" s="13">
        <f>ABS(E64-F64)</f>
        <v>4294.4930808448653</v>
      </c>
      <c r="K64" s="11" t="s">
        <v>4</v>
      </c>
      <c r="L64" s="13">
        <f>MIN(J64:J70)</f>
        <v>342.43965517241395</v>
      </c>
    </row>
    <row r="65" spans="1:12" x14ac:dyDescent="0.2">
      <c r="A65" s="11"/>
      <c r="B65" s="11">
        <v>17</v>
      </c>
      <c r="C65" s="11">
        <v>1849</v>
      </c>
      <c r="D65" s="11">
        <v>7</v>
      </c>
      <c r="E65" s="11">
        <v>25910</v>
      </c>
      <c r="F65" s="12">
        <v>32004.327248140635</v>
      </c>
      <c r="G65" s="13">
        <f t="shared" si="24"/>
        <v>0.23521139514244055</v>
      </c>
      <c r="H65" s="14" t="str">
        <f t="shared" ref="H65:H70" si="25">IF(G65&lt;=0.25,"YES","NO")</f>
        <v>YES</v>
      </c>
      <c r="I65" s="14">
        <f>IF(H65="YES",1,0)</f>
        <v>1</v>
      </c>
      <c r="J65" s="13">
        <f t="shared" ref="J65:J70" si="26">ABS(E65-F65)</f>
        <v>6094.3272481406348</v>
      </c>
      <c r="K65" s="11" t="s">
        <v>25</v>
      </c>
      <c r="L65" s="13">
        <f>QUARTILE(J64:J70,1)</f>
        <v>1270.5018119204103</v>
      </c>
    </row>
    <row r="66" spans="1:12" x14ac:dyDescent="0.2">
      <c r="A66" s="11"/>
      <c r="B66" s="11">
        <v>19</v>
      </c>
      <c r="C66" s="11">
        <v>434</v>
      </c>
      <c r="D66" s="11">
        <v>1</v>
      </c>
      <c r="E66" s="11">
        <v>15052</v>
      </c>
      <c r="F66" s="12">
        <v>10056.086868686869</v>
      </c>
      <c r="G66" s="13">
        <f t="shared" si="24"/>
        <v>0.33191025320974826</v>
      </c>
      <c r="H66" s="14" t="str">
        <f t="shared" si="25"/>
        <v>NO</v>
      </c>
      <c r="I66" s="14">
        <f t="shared" ref="I66:I70" si="27">IF(H66="YES",1,0)</f>
        <v>0</v>
      </c>
      <c r="J66" s="13">
        <f t="shared" si="26"/>
        <v>4995.9131313131311</v>
      </c>
      <c r="K66" s="11" t="s">
        <v>26</v>
      </c>
      <c r="L66" s="15">
        <f>MEDIAN(J64:J70)</f>
        <v>4294.4930808448653</v>
      </c>
    </row>
    <row r="67" spans="1:12" x14ac:dyDescent="0.2">
      <c r="A67" s="11"/>
      <c r="B67" s="11">
        <v>30</v>
      </c>
      <c r="C67" s="11">
        <v>387</v>
      </c>
      <c r="D67" s="11">
        <v>4</v>
      </c>
      <c r="E67" s="11">
        <v>1798</v>
      </c>
      <c r="F67" s="12">
        <v>2832.4396551724135</v>
      </c>
      <c r="G67" s="13">
        <f t="shared" si="24"/>
        <v>0.57532795059644803</v>
      </c>
      <c r="H67" s="14" t="str">
        <f t="shared" si="25"/>
        <v>NO</v>
      </c>
      <c r="I67" s="14">
        <f t="shared" si="27"/>
        <v>0</v>
      </c>
      <c r="J67" s="13">
        <f t="shared" si="26"/>
        <v>1034.4396551724135</v>
      </c>
      <c r="K67" s="11" t="s">
        <v>27</v>
      </c>
      <c r="L67" s="13">
        <f>QUARTILE(J64:J70,3)</f>
        <v>5545.1201897268829</v>
      </c>
    </row>
    <row r="68" spans="1:12" x14ac:dyDescent="0.2">
      <c r="A68" s="11"/>
      <c r="B68" s="11">
        <v>39</v>
      </c>
      <c r="C68" s="11">
        <v>302</v>
      </c>
      <c r="D68" s="11">
        <v>4</v>
      </c>
      <c r="E68" s="11">
        <v>5787</v>
      </c>
      <c r="F68" s="12">
        <v>4280.4360313315929</v>
      </c>
      <c r="G68" s="13">
        <f t="shared" si="24"/>
        <v>0.26033591993578836</v>
      </c>
      <c r="H68" s="14" t="str">
        <f t="shared" si="25"/>
        <v>NO</v>
      </c>
      <c r="I68" s="14">
        <f t="shared" si="27"/>
        <v>0</v>
      </c>
      <c r="J68" s="13">
        <f t="shared" si="26"/>
        <v>1506.5639686684071</v>
      </c>
      <c r="K68" s="11" t="s">
        <v>28</v>
      </c>
      <c r="L68" s="13">
        <f>MAX(J64:J70)</f>
        <v>6204.4031052328919</v>
      </c>
    </row>
    <row r="69" spans="1:12" x14ac:dyDescent="0.2">
      <c r="A69" s="11"/>
      <c r="B69" s="11">
        <v>48</v>
      </c>
      <c r="C69" s="11">
        <v>390</v>
      </c>
      <c r="D69" s="11">
        <v>4</v>
      </c>
      <c r="E69" s="11">
        <v>11023</v>
      </c>
      <c r="F69" s="12">
        <v>4818.5968947671081</v>
      </c>
      <c r="G69" s="13">
        <f>ABS(E69-F69)/E69</f>
        <v>0.56285975734671978</v>
      </c>
      <c r="H69" s="14" t="str">
        <f t="shared" si="25"/>
        <v>NO</v>
      </c>
      <c r="I69" s="14">
        <f t="shared" si="27"/>
        <v>0</v>
      </c>
      <c r="J69" s="13">
        <f t="shared" si="26"/>
        <v>6204.4031052328919</v>
      </c>
      <c r="K69" s="11"/>
      <c r="L69" s="11"/>
    </row>
    <row r="70" spans="1:12" x14ac:dyDescent="0.2">
      <c r="A70" s="11"/>
      <c r="B70" s="11">
        <v>49</v>
      </c>
      <c r="C70" s="11">
        <v>193</v>
      </c>
      <c r="D70" s="11">
        <v>6</v>
      </c>
      <c r="E70" s="11">
        <v>1755</v>
      </c>
      <c r="F70" s="12">
        <v>1412.5603448275861</v>
      </c>
      <c r="G70" s="13">
        <f>ABS(E70-F70)/E70</f>
        <v>0.1951223106395521</v>
      </c>
      <c r="H70" s="14" t="str">
        <f t="shared" si="25"/>
        <v>YES</v>
      </c>
      <c r="I70" s="14">
        <f t="shared" si="27"/>
        <v>1</v>
      </c>
      <c r="J70" s="13">
        <f t="shared" si="26"/>
        <v>342.43965517241395</v>
      </c>
      <c r="K70" s="11"/>
      <c r="L70" s="11"/>
    </row>
    <row r="71" spans="1:12" x14ac:dyDescent="0.2">
      <c r="A71" s="11"/>
      <c r="B71" s="11"/>
      <c r="C71" s="11"/>
      <c r="D71" s="11"/>
      <c r="E71" s="11"/>
      <c r="F71" s="11" t="s">
        <v>21</v>
      </c>
      <c r="G71" s="13">
        <f>AVERAGE(G64:G70)</f>
        <v>0.37591385222763168</v>
      </c>
      <c r="H71" s="11" t="s">
        <v>20</v>
      </c>
      <c r="I71" s="16">
        <f>AVERAGE(I64:I70)</f>
        <v>0.2857142857142857</v>
      </c>
      <c r="J71" s="11"/>
      <c r="K71" s="11"/>
      <c r="L71" s="11"/>
    </row>
    <row r="72" spans="1:12" x14ac:dyDescent="0.2">
      <c r="A72" s="11"/>
      <c r="B72" s="11"/>
      <c r="C72" s="11"/>
      <c r="D72" s="11"/>
      <c r="E72" s="11"/>
      <c r="F72" s="11" t="s">
        <v>22</v>
      </c>
      <c r="G72" s="13">
        <f>MEDIAN(G64:G70)</f>
        <v>0.33191025320974826</v>
      </c>
      <c r="H72" s="11"/>
      <c r="I72" s="11"/>
      <c r="J72" s="11"/>
      <c r="K72" s="11"/>
      <c r="L72" s="11"/>
    </row>
    <row r="74" spans="1:12" x14ac:dyDescent="0.2">
      <c r="E74" s="1" t="s">
        <v>86</v>
      </c>
      <c r="F74" s="1" t="s">
        <v>21</v>
      </c>
      <c r="G74" s="18">
        <f>AVERAGE(G43:G49,G54:G60,G64:G70)</f>
        <v>0.55650490570623901</v>
      </c>
      <c r="H74" s="1" t="s">
        <v>85</v>
      </c>
      <c r="I74" s="1">
        <f>AVERAGE(I43:I49,I54:I60,I64:I70)</f>
        <v>0.2857142857142857</v>
      </c>
    </row>
    <row r="75" spans="1:12" x14ac:dyDescent="0.2">
      <c r="E75" s="1"/>
      <c r="F75" s="1" t="s">
        <v>22</v>
      </c>
      <c r="G75" s="18">
        <f>MEDIAN(G43:G49,G54:G60,G64:G70)</f>
        <v>0.47062937872272498</v>
      </c>
      <c r="H75" s="1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topLeftCell="B48" workbookViewId="0">
      <pane xSplit="11060" ySplit="7480" topLeftCell="N65" activePane="bottomRight"/>
      <selection activeCell="H58" sqref="H9:H58"/>
      <selection pane="topRight" activeCell="O59" sqref="O59"/>
      <selection pane="bottomLeft" activeCell="A68" sqref="A68:XFD68"/>
      <selection pane="bottomRight" activeCell="T67" sqref="T67"/>
    </sheetView>
  </sheetViews>
  <sheetFormatPr baseColWidth="10" defaultRowHeight="16" x14ac:dyDescent="0.2"/>
  <cols>
    <col min="1" max="1" width="8.83203125" bestFit="1" customWidth="1"/>
    <col min="2" max="2" width="12.1640625" bestFit="1" customWidth="1"/>
    <col min="3" max="3" width="12.1640625" style="7" customWidth="1"/>
    <col min="4" max="4" width="12.1640625" bestFit="1" customWidth="1"/>
    <col min="5" max="5" width="12.1640625" style="7" customWidth="1"/>
    <col min="6" max="6" width="12.1640625" bestFit="1" customWidth="1"/>
    <col min="7" max="7" width="10.83203125" style="7"/>
    <col min="8" max="8" width="7.6640625" bestFit="1" customWidth="1"/>
    <col min="9" max="9" width="3.1640625" bestFit="1" customWidth="1"/>
    <col min="10" max="10" width="5.1640625" bestFit="1" customWidth="1"/>
    <col min="11" max="12" width="6.33203125" bestFit="1" customWidth="1"/>
    <col min="17" max="18" width="12.83203125" bestFit="1" customWidth="1"/>
    <col min="19" max="20" width="12.83203125" customWidth="1"/>
    <col min="24" max="24" width="3.1640625" bestFit="1" customWidth="1"/>
    <col min="29" max="29" width="8.6640625" bestFit="1" customWidth="1"/>
  </cols>
  <sheetData>
    <row r="1" spans="1:8" x14ac:dyDescent="0.2">
      <c r="A1" s="1" t="s">
        <v>0</v>
      </c>
      <c r="B1" s="1" t="s">
        <v>1</v>
      </c>
      <c r="C1" s="8" t="s">
        <v>37</v>
      </c>
      <c r="D1" s="1" t="s">
        <v>2</v>
      </c>
      <c r="E1" s="8" t="s">
        <v>38</v>
      </c>
      <c r="F1" s="1" t="s">
        <v>33</v>
      </c>
      <c r="G1" s="8" t="s">
        <v>15</v>
      </c>
      <c r="H1" s="1" t="s">
        <v>39</v>
      </c>
    </row>
    <row r="2" spans="1:8" x14ac:dyDescent="0.2">
      <c r="A2">
        <v>8</v>
      </c>
      <c r="B2">
        <v>366</v>
      </c>
      <c r="C2" s="7">
        <v>0</v>
      </c>
      <c r="D2">
        <v>2</v>
      </c>
      <c r="E2" s="7">
        <v>0</v>
      </c>
      <c r="F2">
        <v>9125</v>
      </c>
      <c r="G2" s="7">
        <v>0</v>
      </c>
      <c r="H2" s="10">
        <f t="shared" ref="H2:H33" si="0">SQRT(C2+E2+G2)</f>
        <v>0</v>
      </c>
    </row>
    <row r="3" spans="1:8" x14ac:dyDescent="0.2">
      <c r="A3">
        <v>17</v>
      </c>
      <c r="B3">
        <v>1849</v>
      </c>
      <c r="C3" s="7">
        <v>0</v>
      </c>
      <c r="D3">
        <v>7</v>
      </c>
      <c r="E3" s="7">
        <v>0</v>
      </c>
      <c r="F3">
        <v>25910</v>
      </c>
      <c r="G3" s="7">
        <v>0</v>
      </c>
      <c r="H3" s="10">
        <f t="shared" si="0"/>
        <v>0</v>
      </c>
    </row>
    <row r="4" spans="1:8" x14ac:dyDescent="0.2">
      <c r="A4">
        <v>19</v>
      </c>
      <c r="B4">
        <v>434</v>
      </c>
      <c r="C4" s="7">
        <v>0</v>
      </c>
      <c r="D4">
        <v>1</v>
      </c>
      <c r="E4" s="7">
        <v>0</v>
      </c>
      <c r="F4">
        <v>15052</v>
      </c>
      <c r="G4" s="7">
        <v>0</v>
      </c>
      <c r="H4" s="10">
        <f t="shared" si="0"/>
        <v>0</v>
      </c>
    </row>
    <row r="5" spans="1:8" x14ac:dyDescent="0.2">
      <c r="A5">
        <v>30</v>
      </c>
      <c r="B5">
        <v>387</v>
      </c>
      <c r="C5" s="7">
        <v>0</v>
      </c>
      <c r="D5">
        <v>4</v>
      </c>
      <c r="E5" s="7">
        <v>0</v>
      </c>
      <c r="F5">
        <v>1798</v>
      </c>
      <c r="G5" s="7">
        <v>0</v>
      </c>
      <c r="H5" s="10">
        <f t="shared" si="0"/>
        <v>0</v>
      </c>
    </row>
    <row r="6" spans="1:8" x14ac:dyDescent="0.2">
      <c r="A6">
        <v>39</v>
      </c>
      <c r="B6">
        <v>302</v>
      </c>
      <c r="C6" s="7">
        <v>0</v>
      </c>
      <c r="D6">
        <v>4</v>
      </c>
      <c r="E6" s="7">
        <v>0</v>
      </c>
      <c r="F6">
        <v>5787</v>
      </c>
      <c r="G6" s="7">
        <v>0</v>
      </c>
      <c r="H6" s="10">
        <f t="shared" si="0"/>
        <v>0</v>
      </c>
    </row>
    <row r="7" spans="1:8" x14ac:dyDescent="0.2">
      <c r="A7">
        <v>48</v>
      </c>
      <c r="B7">
        <v>390</v>
      </c>
      <c r="C7" s="7">
        <v>0</v>
      </c>
      <c r="D7">
        <v>4</v>
      </c>
      <c r="E7" s="7">
        <v>0</v>
      </c>
      <c r="F7">
        <v>11023</v>
      </c>
      <c r="G7" s="7">
        <v>0</v>
      </c>
      <c r="H7" s="10">
        <f t="shared" si="0"/>
        <v>0</v>
      </c>
    </row>
    <row r="8" spans="1:8" x14ac:dyDescent="0.2">
      <c r="A8">
        <v>49</v>
      </c>
      <c r="B8">
        <v>193</v>
      </c>
      <c r="C8" s="7">
        <v>0</v>
      </c>
      <c r="D8">
        <v>6</v>
      </c>
      <c r="E8" s="7">
        <v>0</v>
      </c>
      <c r="F8">
        <v>1755</v>
      </c>
      <c r="G8" s="7">
        <v>0</v>
      </c>
      <c r="H8" s="10">
        <f t="shared" si="0"/>
        <v>0</v>
      </c>
    </row>
    <row r="9" spans="1:8" x14ac:dyDescent="0.2">
      <c r="A9">
        <v>22</v>
      </c>
      <c r="B9">
        <v>304</v>
      </c>
      <c r="C9" s="7">
        <f t="shared" ref="C9:C40" si="1">ABS($J$67-B9)^2</f>
        <v>3844</v>
      </c>
      <c r="D9">
        <v>7</v>
      </c>
      <c r="E9" s="7">
        <f t="shared" ref="E9:E40" si="2">ABS($K$67-D9)^2</f>
        <v>25</v>
      </c>
      <c r="F9">
        <v>9369</v>
      </c>
      <c r="G9" s="7">
        <f t="shared" ref="G9:G40" si="3">ABS($L$67-F9)^2</f>
        <v>59536</v>
      </c>
      <c r="H9" s="10">
        <f t="shared" si="0"/>
        <v>251.80349481291955</v>
      </c>
    </row>
    <row r="10" spans="1:8" x14ac:dyDescent="0.2">
      <c r="A10">
        <v>54</v>
      </c>
      <c r="B10">
        <v>315</v>
      </c>
      <c r="C10" s="7">
        <f t="shared" si="1"/>
        <v>2601</v>
      </c>
      <c r="D10">
        <v>4</v>
      </c>
      <c r="E10" s="7">
        <f t="shared" si="2"/>
        <v>4</v>
      </c>
      <c r="F10">
        <v>8752</v>
      </c>
      <c r="G10" s="7">
        <f t="shared" si="3"/>
        <v>139129</v>
      </c>
      <c r="H10" s="10">
        <f t="shared" si="0"/>
        <v>376.47576283208457</v>
      </c>
    </row>
    <row r="11" spans="1:8" x14ac:dyDescent="0.2">
      <c r="A11">
        <v>46</v>
      </c>
      <c r="B11">
        <v>1058</v>
      </c>
      <c r="C11" s="7">
        <f t="shared" si="1"/>
        <v>478864</v>
      </c>
      <c r="D11">
        <v>6</v>
      </c>
      <c r="E11" s="7">
        <f t="shared" si="2"/>
        <v>16</v>
      </c>
      <c r="F11">
        <v>8710</v>
      </c>
      <c r="G11" s="7">
        <f t="shared" si="3"/>
        <v>172225</v>
      </c>
      <c r="H11" s="10">
        <f t="shared" si="0"/>
        <v>806.91077573669816</v>
      </c>
    </row>
    <row r="12" spans="1:8" x14ac:dyDescent="0.2">
      <c r="A12">
        <v>40</v>
      </c>
      <c r="B12">
        <v>1172</v>
      </c>
      <c r="C12" s="7">
        <f t="shared" si="1"/>
        <v>649636</v>
      </c>
      <c r="D12">
        <v>9</v>
      </c>
      <c r="E12" s="7">
        <f t="shared" si="2"/>
        <v>49</v>
      </c>
      <c r="F12">
        <v>9700</v>
      </c>
      <c r="G12" s="7">
        <f t="shared" si="3"/>
        <v>330625</v>
      </c>
      <c r="H12" s="10">
        <f t="shared" si="0"/>
        <v>990.10605492543073</v>
      </c>
    </row>
    <row r="13" spans="1:8" x14ac:dyDescent="0.2">
      <c r="A13">
        <v>45</v>
      </c>
      <c r="B13">
        <v>422</v>
      </c>
      <c r="C13" s="7">
        <f t="shared" si="1"/>
        <v>3136</v>
      </c>
      <c r="D13">
        <v>5</v>
      </c>
      <c r="E13" s="7">
        <f t="shared" si="2"/>
        <v>9</v>
      </c>
      <c r="F13">
        <v>8117</v>
      </c>
      <c r="G13" s="7">
        <f t="shared" si="3"/>
        <v>1016064</v>
      </c>
      <c r="H13" s="10">
        <f t="shared" si="0"/>
        <v>1009.5588145323679</v>
      </c>
    </row>
    <row r="14" spans="1:8" x14ac:dyDescent="0.2">
      <c r="A14">
        <v>1</v>
      </c>
      <c r="B14">
        <v>647</v>
      </c>
      <c r="C14" s="7">
        <f t="shared" si="1"/>
        <v>78961</v>
      </c>
      <c r="D14">
        <v>8</v>
      </c>
      <c r="E14" s="7">
        <f t="shared" si="2"/>
        <v>36</v>
      </c>
      <c r="F14">
        <v>7871</v>
      </c>
      <c r="G14" s="7">
        <f t="shared" si="3"/>
        <v>1572516</v>
      </c>
      <c r="H14" s="10">
        <f t="shared" si="0"/>
        <v>1285.1120573708738</v>
      </c>
    </row>
    <row r="15" spans="1:8" x14ac:dyDescent="0.2">
      <c r="A15">
        <v>24</v>
      </c>
      <c r="B15">
        <v>567</v>
      </c>
      <c r="C15" s="7">
        <f t="shared" si="1"/>
        <v>40401</v>
      </c>
      <c r="D15">
        <v>8</v>
      </c>
      <c r="E15" s="7">
        <f t="shared" si="2"/>
        <v>36</v>
      </c>
      <c r="F15">
        <v>10447</v>
      </c>
      <c r="G15" s="7">
        <f t="shared" si="3"/>
        <v>1747684</v>
      </c>
      <c r="H15" s="10">
        <f t="shared" si="0"/>
        <v>1337.2064163770679</v>
      </c>
    </row>
    <row r="16" spans="1:8" x14ac:dyDescent="0.2">
      <c r="A16">
        <v>35</v>
      </c>
      <c r="B16">
        <v>1648</v>
      </c>
      <c r="C16" s="7">
        <f t="shared" si="1"/>
        <v>1643524</v>
      </c>
      <c r="D16">
        <v>6</v>
      </c>
      <c r="E16" s="7">
        <f t="shared" si="2"/>
        <v>16</v>
      </c>
      <c r="F16">
        <v>10000</v>
      </c>
      <c r="G16" s="7">
        <f t="shared" si="3"/>
        <v>765625</v>
      </c>
      <c r="H16" s="10">
        <f t="shared" si="0"/>
        <v>1552.1485109357288</v>
      </c>
    </row>
    <row r="17" spans="1:8" x14ac:dyDescent="0.2">
      <c r="A17">
        <v>61</v>
      </c>
      <c r="B17">
        <v>616</v>
      </c>
      <c r="C17" s="7">
        <f t="shared" si="1"/>
        <v>62500</v>
      </c>
      <c r="D17">
        <v>6</v>
      </c>
      <c r="E17" s="7">
        <f t="shared" si="2"/>
        <v>16</v>
      </c>
      <c r="F17">
        <v>7451</v>
      </c>
      <c r="G17" s="7">
        <f t="shared" si="3"/>
        <v>2802276</v>
      </c>
      <c r="H17" s="10">
        <f t="shared" si="0"/>
        <v>1692.5696440619511</v>
      </c>
    </row>
    <row r="18" spans="1:8" x14ac:dyDescent="0.2">
      <c r="A18">
        <v>7</v>
      </c>
      <c r="B18">
        <v>209</v>
      </c>
      <c r="C18" s="7">
        <f t="shared" si="1"/>
        <v>24649</v>
      </c>
      <c r="D18">
        <v>3</v>
      </c>
      <c r="E18" s="7">
        <f t="shared" si="2"/>
        <v>1</v>
      </c>
      <c r="F18">
        <v>7320</v>
      </c>
      <c r="G18" s="7">
        <f t="shared" si="3"/>
        <v>3258025</v>
      </c>
      <c r="H18" s="10">
        <f t="shared" si="0"/>
        <v>1811.8153879465756</v>
      </c>
    </row>
    <row r="19" spans="1:8" x14ac:dyDescent="0.2">
      <c r="A19">
        <v>20</v>
      </c>
      <c r="B19">
        <v>292</v>
      </c>
      <c r="C19" s="7">
        <f t="shared" si="1"/>
        <v>5476</v>
      </c>
      <c r="D19">
        <v>3</v>
      </c>
      <c r="E19" s="7">
        <f t="shared" si="2"/>
        <v>1</v>
      </c>
      <c r="F19">
        <v>11039</v>
      </c>
      <c r="G19" s="7">
        <f t="shared" si="3"/>
        <v>3663396</v>
      </c>
      <c r="H19" s="10">
        <f t="shared" si="0"/>
        <v>1915.430238875851</v>
      </c>
    </row>
    <row r="20" spans="1:8" x14ac:dyDescent="0.2">
      <c r="A20">
        <v>23</v>
      </c>
      <c r="B20">
        <v>353</v>
      </c>
      <c r="C20" s="7">
        <f t="shared" si="1"/>
        <v>169</v>
      </c>
      <c r="D20">
        <v>5</v>
      </c>
      <c r="E20" s="7">
        <f t="shared" si="2"/>
        <v>9</v>
      </c>
      <c r="F20">
        <v>7184</v>
      </c>
      <c r="G20" s="7">
        <f t="shared" si="3"/>
        <v>3767481</v>
      </c>
      <c r="H20" s="10">
        <f t="shared" si="0"/>
        <v>1941.0458521116909</v>
      </c>
    </row>
    <row r="21" spans="1:8" x14ac:dyDescent="0.2">
      <c r="A21">
        <v>58</v>
      </c>
      <c r="B21">
        <v>495</v>
      </c>
      <c r="C21" s="7">
        <f t="shared" si="1"/>
        <v>16641</v>
      </c>
      <c r="D21">
        <v>7</v>
      </c>
      <c r="E21" s="7">
        <f t="shared" si="2"/>
        <v>25</v>
      </c>
      <c r="F21">
        <v>7105</v>
      </c>
      <c r="G21" s="7">
        <f t="shared" si="3"/>
        <v>4080400</v>
      </c>
      <c r="H21" s="10">
        <f t="shared" si="0"/>
        <v>2024.1210438113626</v>
      </c>
    </row>
    <row r="22" spans="1:8" x14ac:dyDescent="0.2">
      <c r="A22">
        <v>59</v>
      </c>
      <c r="B22">
        <v>622</v>
      </c>
      <c r="C22" s="7">
        <f t="shared" si="1"/>
        <v>65536</v>
      </c>
      <c r="D22">
        <v>6</v>
      </c>
      <c r="E22" s="7">
        <f t="shared" si="2"/>
        <v>16</v>
      </c>
      <c r="F22">
        <v>6816</v>
      </c>
      <c r="G22" s="7">
        <f t="shared" si="3"/>
        <v>5331481</v>
      </c>
      <c r="H22" s="10">
        <f t="shared" si="0"/>
        <v>2323.1515232545639</v>
      </c>
    </row>
    <row r="23" spans="1:8" x14ac:dyDescent="0.2">
      <c r="A23">
        <v>36</v>
      </c>
      <c r="B23">
        <v>1035</v>
      </c>
      <c r="C23" s="7">
        <f t="shared" si="1"/>
        <v>447561</v>
      </c>
      <c r="D23">
        <v>7</v>
      </c>
      <c r="E23" s="7">
        <f t="shared" si="2"/>
        <v>25</v>
      </c>
      <c r="F23">
        <v>6800</v>
      </c>
      <c r="G23" s="7">
        <f t="shared" si="3"/>
        <v>5405625</v>
      </c>
      <c r="H23" s="10">
        <f t="shared" si="0"/>
        <v>2419.3410259820753</v>
      </c>
    </row>
    <row r="24" spans="1:8" x14ac:dyDescent="0.2">
      <c r="A24">
        <v>9</v>
      </c>
      <c r="B24">
        <v>1181</v>
      </c>
      <c r="C24" s="7">
        <f t="shared" si="1"/>
        <v>664225</v>
      </c>
      <c r="D24">
        <v>3</v>
      </c>
      <c r="E24" s="7">
        <f t="shared" si="2"/>
        <v>1</v>
      </c>
      <c r="F24">
        <v>11900</v>
      </c>
      <c r="G24" s="7">
        <f t="shared" si="3"/>
        <v>7700625</v>
      </c>
      <c r="H24" s="10">
        <f t="shared" si="0"/>
        <v>2892.2052140192263</v>
      </c>
    </row>
    <row r="25" spans="1:8" x14ac:dyDescent="0.2">
      <c r="A25">
        <v>50</v>
      </c>
      <c r="B25">
        <v>1526</v>
      </c>
      <c r="C25" s="7">
        <f t="shared" si="1"/>
        <v>1345600</v>
      </c>
      <c r="D25">
        <v>7</v>
      </c>
      <c r="E25" s="7">
        <f t="shared" si="2"/>
        <v>25</v>
      </c>
      <c r="F25">
        <v>5931</v>
      </c>
      <c r="G25" s="7">
        <f t="shared" si="3"/>
        <v>10201636</v>
      </c>
      <c r="H25" s="10">
        <f t="shared" si="0"/>
        <v>3398.1261012505111</v>
      </c>
    </row>
    <row r="26" spans="1:8" x14ac:dyDescent="0.2">
      <c r="A26">
        <v>42</v>
      </c>
      <c r="B26">
        <v>227</v>
      </c>
      <c r="C26" s="7">
        <f t="shared" si="1"/>
        <v>19321</v>
      </c>
      <c r="D26">
        <v>8</v>
      </c>
      <c r="E26" s="7">
        <f t="shared" si="2"/>
        <v>36</v>
      </c>
      <c r="F26">
        <v>5578</v>
      </c>
      <c r="G26" s="7">
        <f t="shared" si="3"/>
        <v>12581209</v>
      </c>
      <c r="H26" s="10">
        <f t="shared" si="0"/>
        <v>3549.7275951824809</v>
      </c>
    </row>
    <row r="27" spans="1:8" x14ac:dyDescent="0.2">
      <c r="A27">
        <v>44</v>
      </c>
      <c r="B27">
        <v>299</v>
      </c>
      <c r="C27" s="7">
        <f t="shared" si="1"/>
        <v>4489</v>
      </c>
      <c r="D27">
        <v>7</v>
      </c>
      <c r="E27" s="7">
        <f t="shared" si="2"/>
        <v>25</v>
      </c>
      <c r="F27">
        <v>5279</v>
      </c>
      <c r="G27" s="7">
        <f t="shared" si="3"/>
        <v>14791716</v>
      </c>
      <c r="H27" s="10">
        <f t="shared" si="0"/>
        <v>3846.586798708694</v>
      </c>
    </row>
    <row r="28" spans="1:8" x14ac:dyDescent="0.2">
      <c r="A28">
        <v>25</v>
      </c>
      <c r="B28">
        <v>467</v>
      </c>
      <c r="C28" s="7">
        <f t="shared" si="1"/>
        <v>10201</v>
      </c>
      <c r="D28">
        <v>7</v>
      </c>
      <c r="E28" s="7">
        <f t="shared" si="2"/>
        <v>25</v>
      </c>
      <c r="F28">
        <v>5100</v>
      </c>
      <c r="G28" s="7">
        <f t="shared" si="3"/>
        <v>16200625</v>
      </c>
      <c r="H28" s="10">
        <f t="shared" si="0"/>
        <v>4026.2701101639964</v>
      </c>
    </row>
    <row r="29" spans="1:8" x14ac:dyDescent="0.2">
      <c r="A29">
        <v>60</v>
      </c>
      <c r="B29">
        <v>204</v>
      </c>
      <c r="C29" s="7">
        <f t="shared" si="1"/>
        <v>26244</v>
      </c>
      <c r="D29">
        <v>8</v>
      </c>
      <c r="E29" s="7">
        <f t="shared" si="2"/>
        <v>36</v>
      </c>
      <c r="F29">
        <v>4620</v>
      </c>
      <c r="G29" s="7">
        <f t="shared" si="3"/>
        <v>20295025</v>
      </c>
      <c r="H29" s="10">
        <f t="shared" si="0"/>
        <v>4507.9158155404812</v>
      </c>
    </row>
    <row r="30" spans="1:8" x14ac:dyDescent="0.2">
      <c r="A30">
        <v>53</v>
      </c>
      <c r="B30">
        <v>583</v>
      </c>
      <c r="C30" s="7">
        <f t="shared" si="1"/>
        <v>47089</v>
      </c>
      <c r="D30">
        <v>4</v>
      </c>
      <c r="E30" s="7">
        <f t="shared" si="2"/>
        <v>4</v>
      </c>
      <c r="F30">
        <v>4557</v>
      </c>
      <c r="G30" s="7">
        <f t="shared" si="3"/>
        <v>20866624</v>
      </c>
      <c r="H30" s="10">
        <f t="shared" si="0"/>
        <v>4573.1517578142975</v>
      </c>
    </row>
    <row r="31" spans="1:8" x14ac:dyDescent="0.2">
      <c r="A31">
        <v>57</v>
      </c>
      <c r="B31">
        <v>423</v>
      </c>
      <c r="C31" s="7">
        <f t="shared" si="1"/>
        <v>3249</v>
      </c>
      <c r="D31">
        <v>1</v>
      </c>
      <c r="E31" s="7">
        <f t="shared" si="2"/>
        <v>1</v>
      </c>
      <c r="F31">
        <v>13700</v>
      </c>
      <c r="G31" s="7">
        <f t="shared" si="3"/>
        <v>20930625</v>
      </c>
      <c r="H31" s="10">
        <f t="shared" si="0"/>
        <v>4575.3551774698326</v>
      </c>
    </row>
    <row r="32" spans="1:8" x14ac:dyDescent="0.2">
      <c r="A32">
        <v>51</v>
      </c>
      <c r="B32">
        <v>575</v>
      </c>
      <c r="C32" s="7">
        <f t="shared" si="1"/>
        <v>43681</v>
      </c>
      <c r="D32">
        <v>9</v>
      </c>
      <c r="E32" s="7">
        <f t="shared" si="2"/>
        <v>49</v>
      </c>
      <c r="F32">
        <v>4456</v>
      </c>
      <c r="G32" s="7">
        <f t="shared" si="3"/>
        <v>21799561</v>
      </c>
      <c r="H32" s="10">
        <f t="shared" si="0"/>
        <v>4673.680669451006</v>
      </c>
    </row>
    <row r="33" spans="1:8" x14ac:dyDescent="0.2">
      <c r="A33">
        <v>10</v>
      </c>
      <c r="B33">
        <v>181</v>
      </c>
      <c r="C33" s="7">
        <f t="shared" si="1"/>
        <v>34225</v>
      </c>
      <c r="D33">
        <v>3</v>
      </c>
      <c r="E33" s="7">
        <f t="shared" si="2"/>
        <v>1</v>
      </c>
      <c r="F33">
        <v>4300</v>
      </c>
      <c r="G33" s="7">
        <f t="shared" si="3"/>
        <v>23280625</v>
      </c>
      <c r="H33" s="10">
        <f t="shared" si="0"/>
        <v>4828.5454331506498</v>
      </c>
    </row>
    <row r="34" spans="1:8" x14ac:dyDescent="0.2">
      <c r="A34">
        <v>5</v>
      </c>
      <c r="B34">
        <v>383</v>
      </c>
      <c r="C34" s="7">
        <f t="shared" si="1"/>
        <v>289</v>
      </c>
      <c r="D34">
        <v>4</v>
      </c>
      <c r="E34" s="7">
        <f t="shared" si="2"/>
        <v>4</v>
      </c>
      <c r="F34">
        <v>4224</v>
      </c>
      <c r="G34" s="7">
        <f t="shared" si="3"/>
        <v>24019801</v>
      </c>
      <c r="H34" s="10">
        <f t="shared" ref="H34:H58" si="4">SQRT(C34+E34+G34)</f>
        <v>4901.0298917676473</v>
      </c>
    </row>
    <row r="35" spans="1:8" x14ac:dyDescent="0.2">
      <c r="A35">
        <v>11</v>
      </c>
      <c r="B35">
        <v>739</v>
      </c>
      <c r="C35" s="7">
        <f t="shared" si="1"/>
        <v>139129</v>
      </c>
      <c r="D35">
        <v>6</v>
      </c>
      <c r="E35" s="7">
        <f t="shared" si="2"/>
        <v>16</v>
      </c>
      <c r="F35">
        <v>4150</v>
      </c>
      <c r="G35" s="7">
        <f t="shared" si="3"/>
        <v>24750625</v>
      </c>
      <c r="H35" s="10">
        <f t="shared" si="4"/>
        <v>4988.9648224857228</v>
      </c>
    </row>
    <row r="36" spans="1:8" x14ac:dyDescent="0.2">
      <c r="A36">
        <v>15</v>
      </c>
      <c r="B36">
        <v>371</v>
      </c>
      <c r="C36" s="7">
        <f t="shared" si="1"/>
        <v>25</v>
      </c>
      <c r="D36">
        <v>8</v>
      </c>
      <c r="E36" s="7">
        <f t="shared" si="2"/>
        <v>36</v>
      </c>
      <c r="F36">
        <v>4047</v>
      </c>
      <c r="G36" s="7">
        <f t="shared" si="3"/>
        <v>25786084</v>
      </c>
      <c r="H36" s="10">
        <f t="shared" si="4"/>
        <v>5078.0060062981411</v>
      </c>
    </row>
    <row r="37" spans="1:8" x14ac:dyDescent="0.2">
      <c r="A37">
        <v>37</v>
      </c>
      <c r="B37">
        <v>548</v>
      </c>
      <c r="C37" s="7">
        <f t="shared" si="1"/>
        <v>33124</v>
      </c>
      <c r="D37">
        <v>1</v>
      </c>
      <c r="E37" s="7">
        <f t="shared" si="2"/>
        <v>1</v>
      </c>
      <c r="F37">
        <v>3850</v>
      </c>
      <c r="G37" s="7">
        <f t="shared" si="3"/>
        <v>27825625</v>
      </c>
      <c r="H37" s="10">
        <f t="shared" si="4"/>
        <v>5278.1388765359325</v>
      </c>
    </row>
    <row r="38" spans="1:8" x14ac:dyDescent="0.2">
      <c r="A38">
        <v>52</v>
      </c>
      <c r="B38">
        <v>509</v>
      </c>
      <c r="C38" s="7">
        <f t="shared" si="1"/>
        <v>20449</v>
      </c>
      <c r="D38">
        <v>3</v>
      </c>
      <c r="E38" s="7">
        <f t="shared" si="2"/>
        <v>1</v>
      </c>
      <c r="F38">
        <v>3600</v>
      </c>
      <c r="G38" s="7">
        <f t="shared" si="3"/>
        <v>30525625</v>
      </c>
      <c r="H38" s="10">
        <f t="shared" si="4"/>
        <v>5526.850368880996</v>
      </c>
    </row>
    <row r="39" spans="1:8" x14ac:dyDescent="0.2">
      <c r="A39">
        <v>55</v>
      </c>
      <c r="B39">
        <v>138</v>
      </c>
      <c r="C39" s="7">
        <f t="shared" si="1"/>
        <v>51984</v>
      </c>
      <c r="D39">
        <v>5</v>
      </c>
      <c r="E39" s="7">
        <f t="shared" si="2"/>
        <v>9</v>
      </c>
      <c r="F39">
        <v>3440</v>
      </c>
      <c r="G39" s="7">
        <f t="shared" si="3"/>
        <v>32319225</v>
      </c>
      <c r="H39" s="10">
        <f t="shared" si="4"/>
        <v>5689.5709855840623</v>
      </c>
    </row>
    <row r="40" spans="1:8" x14ac:dyDescent="0.2">
      <c r="A40">
        <v>34</v>
      </c>
      <c r="B40">
        <v>840</v>
      </c>
      <c r="C40" s="7">
        <f t="shared" si="1"/>
        <v>224676</v>
      </c>
      <c r="D40">
        <v>7</v>
      </c>
      <c r="E40" s="7">
        <f t="shared" si="2"/>
        <v>25</v>
      </c>
      <c r="F40">
        <v>3240</v>
      </c>
      <c r="G40" s="7">
        <f t="shared" si="3"/>
        <v>34633225</v>
      </c>
      <c r="H40" s="10">
        <f t="shared" si="4"/>
        <v>5904.060128420103</v>
      </c>
    </row>
    <row r="41" spans="1:8" x14ac:dyDescent="0.2">
      <c r="A41">
        <v>31</v>
      </c>
      <c r="B41">
        <v>430</v>
      </c>
      <c r="C41" s="7">
        <f t="shared" ref="C41:C58" si="5">ABS($J$67-B41)^2</f>
        <v>4096</v>
      </c>
      <c r="D41">
        <v>4</v>
      </c>
      <c r="E41" s="7">
        <f t="shared" ref="E41:E58" si="6">ABS($K$67-D41)^2</f>
        <v>4</v>
      </c>
      <c r="F41">
        <v>2957</v>
      </c>
      <c r="G41" s="7">
        <f t="shared" ref="G41:G58" si="7">ABS($L$67-F41)^2</f>
        <v>38044224</v>
      </c>
      <c r="H41" s="10">
        <f t="shared" si="4"/>
        <v>6168.332351616602</v>
      </c>
    </row>
    <row r="42" spans="1:8" x14ac:dyDescent="0.2">
      <c r="A42">
        <v>6</v>
      </c>
      <c r="B42">
        <v>345</v>
      </c>
      <c r="C42" s="7">
        <f t="shared" si="5"/>
        <v>441</v>
      </c>
      <c r="D42">
        <v>8</v>
      </c>
      <c r="E42" s="7">
        <f t="shared" si="6"/>
        <v>36</v>
      </c>
      <c r="F42">
        <v>2826</v>
      </c>
      <c r="G42" s="7">
        <f t="shared" si="7"/>
        <v>39677401</v>
      </c>
      <c r="H42" s="10">
        <f t="shared" si="4"/>
        <v>6299.0378630390851</v>
      </c>
    </row>
    <row r="43" spans="1:8" x14ac:dyDescent="0.2">
      <c r="A43">
        <v>14</v>
      </c>
      <c r="B43">
        <v>249</v>
      </c>
      <c r="C43" s="7">
        <f t="shared" si="5"/>
        <v>13689</v>
      </c>
      <c r="D43">
        <v>7</v>
      </c>
      <c r="E43" s="7">
        <f t="shared" si="6"/>
        <v>25</v>
      </c>
      <c r="F43">
        <v>2565</v>
      </c>
      <c r="G43" s="7">
        <f t="shared" si="7"/>
        <v>43033600</v>
      </c>
      <c r="H43" s="10">
        <f t="shared" si="4"/>
        <v>6561.0451911261825</v>
      </c>
    </row>
    <row r="44" spans="1:8" x14ac:dyDescent="0.2">
      <c r="A44">
        <v>3</v>
      </c>
      <c r="B44">
        <v>254</v>
      </c>
      <c r="C44" s="7">
        <f t="shared" si="5"/>
        <v>12544</v>
      </c>
      <c r="D44">
        <v>6</v>
      </c>
      <c r="E44" s="7">
        <f t="shared" si="6"/>
        <v>16</v>
      </c>
      <c r="F44">
        <v>2330</v>
      </c>
      <c r="G44" s="7">
        <f t="shared" si="7"/>
        <v>46172025</v>
      </c>
      <c r="H44" s="10">
        <f t="shared" si="4"/>
        <v>6795.924146133475</v>
      </c>
    </row>
    <row r="45" spans="1:8" x14ac:dyDescent="0.2">
      <c r="A45">
        <v>56</v>
      </c>
      <c r="B45">
        <v>257</v>
      </c>
      <c r="C45" s="7">
        <f t="shared" si="5"/>
        <v>11881</v>
      </c>
      <c r="D45">
        <v>4</v>
      </c>
      <c r="E45" s="7">
        <f t="shared" si="6"/>
        <v>4</v>
      </c>
      <c r="F45">
        <v>1981</v>
      </c>
      <c r="G45" s="7">
        <f t="shared" si="7"/>
        <v>51036736</v>
      </c>
      <c r="H45" s="10">
        <f t="shared" si="4"/>
        <v>7144.831768488325</v>
      </c>
    </row>
    <row r="46" spans="1:8" x14ac:dyDescent="0.2">
      <c r="A46">
        <v>29</v>
      </c>
      <c r="B46">
        <v>185</v>
      </c>
      <c r="C46" s="7">
        <f t="shared" si="5"/>
        <v>32761</v>
      </c>
      <c r="D46">
        <v>8</v>
      </c>
      <c r="E46" s="7">
        <f t="shared" si="6"/>
        <v>36</v>
      </c>
      <c r="F46">
        <v>1745</v>
      </c>
      <c r="G46" s="7">
        <f t="shared" si="7"/>
        <v>54464400</v>
      </c>
      <c r="H46" s="10">
        <f t="shared" si="4"/>
        <v>7382.2216845608209</v>
      </c>
    </row>
    <row r="47" spans="1:8" x14ac:dyDescent="0.2">
      <c r="A47">
        <v>27</v>
      </c>
      <c r="B47">
        <v>253</v>
      </c>
      <c r="C47" s="7">
        <f t="shared" si="5"/>
        <v>12769</v>
      </c>
      <c r="D47">
        <v>8</v>
      </c>
      <c r="E47" s="7">
        <f t="shared" si="6"/>
        <v>36</v>
      </c>
      <c r="F47">
        <v>1651</v>
      </c>
      <c r="G47" s="7">
        <f t="shared" si="7"/>
        <v>55860676</v>
      </c>
      <c r="H47" s="10">
        <f t="shared" si="4"/>
        <v>7474.8565872530289</v>
      </c>
    </row>
    <row r="48" spans="1:8" x14ac:dyDescent="0.2">
      <c r="A48">
        <v>16</v>
      </c>
      <c r="B48">
        <v>211</v>
      </c>
      <c r="C48" s="7">
        <f t="shared" si="5"/>
        <v>24025</v>
      </c>
      <c r="D48">
        <v>3</v>
      </c>
      <c r="E48" s="7">
        <f t="shared" si="6"/>
        <v>1</v>
      </c>
      <c r="F48">
        <v>1520</v>
      </c>
      <c r="G48" s="7">
        <f t="shared" si="7"/>
        <v>57836025</v>
      </c>
      <c r="H48" s="10">
        <f t="shared" si="4"/>
        <v>7606.5794546563438</v>
      </c>
    </row>
    <row r="49" spans="1:8" x14ac:dyDescent="0.2">
      <c r="A49">
        <v>28</v>
      </c>
      <c r="B49">
        <v>196</v>
      </c>
      <c r="C49" s="7">
        <f t="shared" si="5"/>
        <v>28900</v>
      </c>
      <c r="D49">
        <v>7</v>
      </c>
      <c r="E49" s="7">
        <f t="shared" si="6"/>
        <v>25</v>
      </c>
      <c r="F49">
        <v>1450</v>
      </c>
      <c r="G49" s="7">
        <f t="shared" si="7"/>
        <v>58905625</v>
      </c>
      <c r="H49" s="10">
        <f t="shared" si="4"/>
        <v>7676.8841335531433</v>
      </c>
    </row>
    <row r="50" spans="1:8" x14ac:dyDescent="0.2">
      <c r="A50">
        <v>33</v>
      </c>
      <c r="B50">
        <v>71</v>
      </c>
      <c r="C50" s="7">
        <f t="shared" si="5"/>
        <v>87025</v>
      </c>
      <c r="D50">
        <v>4</v>
      </c>
      <c r="E50" s="7">
        <f t="shared" si="6"/>
        <v>4</v>
      </c>
      <c r="F50">
        <v>1233</v>
      </c>
      <c r="G50" s="7">
        <f t="shared" si="7"/>
        <v>62283664</v>
      </c>
      <c r="H50" s="10">
        <f t="shared" si="4"/>
        <v>7897.5118233529729</v>
      </c>
    </row>
    <row r="51" spans="1:8" x14ac:dyDescent="0.2">
      <c r="A51">
        <v>41</v>
      </c>
      <c r="B51">
        <v>253</v>
      </c>
      <c r="C51" s="7">
        <f t="shared" si="5"/>
        <v>12769</v>
      </c>
      <c r="D51">
        <v>7</v>
      </c>
      <c r="E51" s="7">
        <f t="shared" si="6"/>
        <v>25</v>
      </c>
      <c r="F51">
        <v>1100</v>
      </c>
      <c r="G51" s="7">
        <f t="shared" si="7"/>
        <v>64400625</v>
      </c>
      <c r="H51" s="10">
        <f t="shared" si="4"/>
        <v>8025.7970943701284</v>
      </c>
    </row>
    <row r="52" spans="1:8" x14ac:dyDescent="0.2">
      <c r="A52">
        <v>43</v>
      </c>
      <c r="B52">
        <v>59</v>
      </c>
      <c r="C52" s="7">
        <f t="shared" si="5"/>
        <v>94249</v>
      </c>
      <c r="D52">
        <v>8</v>
      </c>
      <c r="E52" s="7">
        <f t="shared" si="6"/>
        <v>36</v>
      </c>
      <c r="F52">
        <v>1060</v>
      </c>
      <c r="G52" s="7">
        <f t="shared" si="7"/>
        <v>65044225</v>
      </c>
      <c r="H52" s="10">
        <f t="shared" si="4"/>
        <v>8070.8432025408592</v>
      </c>
    </row>
    <row r="53" spans="1:8" x14ac:dyDescent="0.2">
      <c r="A53">
        <v>32</v>
      </c>
      <c r="B53">
        <v>204</v>
      </c>
      <c r="C53" s="7">
        <f t="shared" si="5"/>
        <v>26244</v>
      </c>
      <c r="D53">
        <v>5</v>
      </c>
      <c r="E53" s="7">
        <f t="shared" si="6"/>
        <v>9</v>
      </c>
      <c r="F53">
        <v>963</v>
      </c>
      <c r="G53" s="7">
        <f t="shared" si="7"/>
        <v>66618244</v>
      </c>
      <c r="H53" s="10">
        <f t="shared" si="4"/>
        <v>8163.6080871144222</v>
      </c>
    </row>
    <row r="54" spans="1:8" x14ac:dyDescent="0.2">
      <c r="A54">
        <v>12</v>
      </c>
      <c r="B54">
        <v>108</v>
      </c>
      <c r="C54" s="7">
        <f t="shared" si="5"/>
        <v>66564</v>
      </c>
      <c r="D54">
        <v>7</v>
      </c>
      <c r="E54" s="7">
        <f t="shared" si="6"/>
        <v>25</v>
      </c>
      <c r="F54">
        <v>900</v>
      </c>
      <c r="G54" s="7">
        <f t="shared" si="7"/>
        <v>67650625</v>
      </c>
      <c r="H54" s="10">
        <f t="shared" si="4"/>
        <v>8229.0469679058224</v>
      </c>
    </row>
    <row r="55" spans="1:8" x14ac:dyDescent="0.2">
      <c r="A55">
        <v>2</v>
      </c>
      <c r="B55">
        <v>130</v>
      </c>
      <c r="C55" s="7">
        <f t="shared" si="5"/>
        <v>55696</v>
      </c>
      <c r="D55">
        <v>9</v>
      </c>
      <c r="E55" s="7">
        <f t="shared" si="6"/>
        <v>49</v>
      </c>
      <c r="F55">
        <v>845</v>
      </c>
      <c r="G55" s="7">
        <f t="shared" si="7"/>
        <v>68558400</v>
      </c>
      <c r="H55" s="10">
        <f t="shared" si="4"/>
        <v>8283.3655599641388</v>
      </c>
    </row>
    <row r="56" spans="1:8" x14ac:dyDescent="0.2">
      <c r="A56">
        <v>47</v>
      </c>
      <c r="B56">
        <v>65</v>
      </c>
      <c r="C56" s="7">
        <f t="shared" si="5"/>
        <v>90601</v>
      </c>
      <c r="D56">
        <v>6</v>
      </c>
      <c r="E56" s="7">
        <f t="shared" si="6"/>
        <v>16</v>
      </c>
      <c r="F56">
        <v>796</v>
      </c>
      <c r="G56" s="7">
        <f t="shared" si="7"/>
        <v>69372241</v>
      </c>
      <c r="H56" s="10">
        <f t="shared" si="4"/>
        <v>8334.4380734396236</v>
      </c>
    </row>
    <row r="57" spans="1:8" x14ac:dyDescent="0.2">
      <c r="A57">
        <v>13</v>
      </c>
      <c r="B57">
        <v>48</v>
      </c>
      <c r="C57" s="7">
        <f t="shared" si="5"/>
        <v>101124</v>
      </c>
      <c r="D57">
        <v>6</v>
      </c>
      <c r="E57" s="7">
        <f t="shared" si="6"/>
        <v>16</v>
      </c>
      <c r="F57">
        <v>583</v>
      </c>
      <c r="G57" s="7">
        <f t="shared" si="7"/>
        <v>72965764</v>
      </c>
      <c r="H57" s="10">
        <f t="shared" si="4"/>
        <v>8547.918109107035</v>
      </c>
    </row>
    <row r="58" spans="1:8" x14ac:dyDescent="0.2">
      <c r="A58">
        <v>4</v>
      </c>
      <c r="B58">
        <v>1056</v>
      </c>
      <c r="C58" s="7">
        <f t="shared" si="5"/>
        <v>476100</v>
      </c>
      <c r="D58">
        <v>2</v>
      </c>
      <c r="E58" s="7">
        <f t="shared" si="6"/>
        <v>0</v>
      </c>
      <c r="F58">
        <v>21272</v>
      </c>
      <c r="G58" s="7">
        <f t="shared" si="7"/>
        <v>147549609</v>
      </c>
      <c r="H58" s="10">
        <f t="shared" si="4"/>
        <v>12166.581648104779</v>
      </c>
    </row>
    <row r="60" spans="1:8" x14ac:dyDescent="0.2">
      <c r="A60" t="s">
        <v>4</v>
      </c>
      <c r="B60">
        <f>MIN(B2:B58)</f>
        <v>48</v>
      </c>
      <c r="D60">
        <f>MIN(D2:D58)</f>
        <v>1</v>
      </c>
      <c r="F60">
        <f>MIN(F2:F58)</f>
        <v>583</v>
      </c>
    </row>
    <row r="61" spans="1:8" x14ac:dyDescent="0.2">
      <c r="A61" t="s">
        <v>5</v>
      </c>
      <c r="B61">
        <f>MAX(B2:B58)</f>
        <v>1849</v>
      </c>
      <c r="D61">
        <f>MAX(D2:D58)</f>
        <v>9</v>
      </c>
      <c r="F61">
        <f>MAX(F2:F58)</f>
        <v>25910</v>
      </c>
    </row>
    <row r="62" spans="1:8" x14ac:dyDescent="0.2">
      <c r="A62" t="s">
        <v>6</v>
      </c>
      <c r="B62">
        <f>MEDIAN(B2:B58)</f>
        <v>366</v>
      </c>
      <c r="D62">
        <f>MEDIAN(D2:D58)</f>
        <v>6</v>
      </c>
      <c r="F62">
        <f>MEDIAN(F2:F58)</f>
        <v>4557</v>
      </c>
    </row>
    <row r="63" spans="1:8" x14ac:dyDescent="0.2">
      <c r="A63" t="s">
        <v>7</v>
      </c>
      <c r="B63">
        <f>MODE(B2:B58)</f>
        <v>204</v>
      </c>
      <c r="D63">
        <f>MODE(D2:D58)</f>
        <v>7</v>
      </c>
      <c r="F63" t="e">
        <f>MODE(F2:F58)</f>
        <v>#N/A</v>
      </c>
    </row>
    <row r="64" spans="1:8" x14ac:dyDescent="0.2">
      <c r="A64" t="s">
        <v>8</v>
      </c>
      <c r="B64">
        <f>AVERAGE(B2:B58)</f>
        <v>477.96491228070175</v>
      </c>
      <c r="D64">
        <f>AVERAGE(D2:D58)</f>
        <v>5.5789473684210522</v>
      </c>
      <c r="F64">
        <f>AVERAGE(F2:F58)</f>
        <v>5910.1754385964914</v>
      </c>
    </row>
    <row r="65" spans="1:30" x14ac:dyDescent="0.2">
      <c r="A65" t="s">
        <v>9</v>
      </c>
      <c r="B65">
        <f>STDEV(B2:B58)</f>
        <v>397.92703768190432</v>
      </c>
      <c r="D65">
        <f>STDEV(D2:D58)</f>
        <v>2.1790181965169264</v>
      </c>
      <c r="F65">
        <f>STDEV(F2:F58)</f>
        <v>4968.8425323739957</v>
      </c>
    </row>
    <row r="66" spans="1:30" x14ac:dyDescent="0.2">
      <c r="A66" t="s">
        <v>10</v>
      </c>
      <c r="B66">
        <f>COUNT(B2:B58)</f>
        <v>57</v>
      </c>
      <c r="D66">
        <f t="shared" ref="D66" si="8">COUNT(D2:D58)</f>
        <v>57</v>
      </c>
      <c r="I66" t="s">
        <v>11</v>
      </c>
      <c r="J66" t="s">
        <v>34</v>
      </c>
      <c r="K66" t="s">
        <v>35</v>
      </c>
      <c r="L66" t="s">
        <v>36</v>
      </c>
      <c r="M66" t="s">
        <v>70</v>
      </c>
      <c r="N66" t="s">
        <v>69</v>
      </c>
      <c r="O66" t="s">
        <v>71</v>
      </c>
      <c r="P66" t="s">
        <v>72</v>
      </c>
      <c r="Q66" t="s">
        <v>66</v>
      </c>
      <c r="R66" t="s">
        <v>67</v>
      </c>
      <c r="S66" t="s">
        <v>68</v>
      </c>
      <c r="T66" t="s">
        <v>87</v>
      </c>
      <c r="U66" t="s">
        <v>63</v>
      </c>
      <c r="V66" t="s">
        <v>64</v>
      </c>
      <c r="W66" t="s">
        <v>65</v>
      </c>
      <c r="Y66" t="s">
        <v>53</v>
      </c>
      <c r="Z66" t="s">
        <v>54</v>
      </c>
      <c r="AA66" t="s">
        <v>59</v>
      </c>
      <c r="AB66" t="s">
        <v>60</v>
      </c>
      <c r="AC66" t="s">
        <v>61</v>
      </c>
      <c r="AD66" t="s">
        <v>62</v>
      </c>
    </row>
    <row r="67" spans="1:30" x14ac:dyDescent="0.2">
      <c r="I67" s="11">
        <v>8</v>
      </c>
      <c r="J67" s="11">
        <v>366</v>
      </c>
      <c r="K67" s="11">
        <v>2</v>
      </c>
      <c r="L67" s="11">
        <v>9125</v>
      </c>
      <c r="M67">
        <f t="shared" ref="M67:M72" si="9">($Z$67/$Y$67)*J67</f>
        <v>10714.516962843296</v>
      </c>
      <c r="N67">
        <f t="shared" ref="N67:N73" si="10">($Z$68/$Y$68)*J67</f>
        <v>5855.78175313059</v>
      </c>
      <c r="O67">
        <f>($Z$69/$Y$69)*J67</f>
        <v>4692.9961389961391</v>
      </c>
      <c r="P67">
        <f>($Z$70/$Y$70)*J67</f>
        <v>4995.7713237542039</v>
      </c>
      <c r="Q67">
        <f>($AB$68/$AA$68)*J67</f>
        <v>10168.990476190476</v>
      </c>
      <c r="R67">
        <f>($AB$69/$AA$69)*J67</f>
        <v>4830.5069191551347</v>
      </c>
      <c r="S67">
        <f>($AB$70/$AA$70)*J67</f>
        <v>7590.5971563981047</v>
      </c>
      <c r="T67">
        <f t="shared" ref="T67:T69" si="11">($AD$67/$AC$67)*J67</f>
        <v>6831.4695652173914</v>
      </c>
      <c r="U67">
        <f>($AD$68/$AC$68)*J67</f>
        <v>7646.7253846153844</v>
      </c>
      <c r="V67">
        <f>($AD$69/$AC$69)*J67</f>
        <v>6102.3732795008264</v>
      </c>
      <c r="W67">
        <f>($AD$70/$AC$70)*J67</f>
        <v>5687.2706422018346</v>
      </c>
      <c r="X67" t="s">
        <v>55</v>
      </c>
      <c r="Y67">
        <f>AVERAGE($B$9:$B$10)</f>
        <v>309.5</v>
      </c>
      <c r="Z67">
        <f>AVERAGE(F9:F10)</f>
        <v>9060.5</v>
      </c>
      <c r="AC67" s="3">
        <f>(2*B8+B9)/3</f>
        <v>230</v>
      </c>
      <c r="AD67">
        <f>(2*F8+F9)/3</f>
        <v>4293</v>
      </c>
    </row>
    <row r="68" spans="1:30" x14ac:dyDescent="0.2">
      <c r="I68" s="11">
        <v>17</v>
      </c>
      <c r="J68" s="11">
        <v>1849</v>
      </c>
      <c r="K68" s="11">
        <v>7</v>
      </c>
      <c r="L68" s="11">
        <v>25910</v>
      </c>
      <c r="M68">
        <f t="shared" si="9"/>
        <v>54128.802907915997</v>
      </c>
      <c r="N68">
        <f t="shared" si="10"/>
        <v>29582.897435897434</v>
      </c>
      <c r="O68">
        <f t="shared" ref="O68:O73" si="12">($Z$69/$Y$69)*J68</f>
        <v>23708.606177606176</v>
      </c>
      <c r="P68">
        <f t="shared" ref="P68:P73" si="13">($Z$70/$Y$70)*J68</f>
        <v>25238.199938856618</v>
      </c>
      <c r="Q68">
        <f t="shared" ref="Q68:Q73" si="14">($AB$68/$AA$68)*J68</f>
        <v>51372.850793650796</v>
      </c>
      <c r="R68">
        <f t="shared" ref="R68:R73" si="15">($AB$69/$AA$69)*J68</f>
        <v>24403.298616168973</v>
      </c>
      <c r="S68">
        <f t="shared" ref="S68:S73" si="16">($AB$70/$AA$70)*J68</f>
        <v>38347.033175355449</v>
      </c>
      <c r="T68">
        <f t="shared" si="11"/>
        <v>34511.986956521745</v>
      </c>
      <c r="U68">
        <f t="shared" ref="U68:U73" si="17">($AD$68/$AC$68)*J68</f>
        <v>38630.588076923079</v>
      </c>
      <c r="V68">
        <f t="shared" ref="V68:V73" si="18">($AD$69/$AC$69)*J68</f>
        <v>30828.656267204995</v>
      </c>
      <c r="W68">
        <f t="shared" ref="W68:W73" si="19">($AD$70/$AC$70)*J68</f>
        <v>28731.594036697246</v>
      </c>
      <c r="X68" t="s">
        <v>56</v>
      </c>
      <c r="Y68">
        <f>AVERAGE($B$9:$B$11)</f>
        <v>559</v>
      </c>
      <c r="Z68">
        <f>AVERAGE(F9:F11)</f>
        <v>8943.6666666666661</v>
      </c>
      <c r="AA68">
        <f>MEDIAN(B9:B11)</f>
        <v>315</v>
      </c>
      <c r="AB68">
        <f>MEDIAN(F9:F11)</f>
        <v>8752</v>
      </c>
      <c r="AC68" s="3">
        <f>(3*B9+2*B10+B11)/6</f>
        <v>433.33333333333331</v>
      </c>
      <c r="AD68">
        <f>(3*F9+2*F10+F11)/6</f>
        <v>9053.5</v>
      </c>
    </row>
    <row r="69" spans="1:30" x14ac:dyDescent="0.2">
      <c r="I69" s="11">
        <v>19</v>
      </c>
      <c r="J69" s="11">
        <v>434</v>
      </c>
      <c r="K69" s="11">
        <v>1</v>
      </c>
      <c r="L69" s="11">
        <v>15052</v>
      </c>
      <c r="M69">
        <f t="shared" si="9"/>
        <v>12705.192245557351</v>
      </c>
      <c r="N69">
        <f t="shared" si="10"/>
        <v>6943.7412045319024</v>
      </c>
      <c r="O69">
        <f t="shared" si="12"/>
        <v>5564.9189189189192</v>
      </c>
      <c r="P69">
        <f t="shared" si="13"/>
        <v>5923.9474166921427</v>
      </c>
      <c r="Q69">
        <f t="shared" si="14"/>
        <v>12058.311111111112</v>
      </c>
      <c r="R69">
        <f t="shared" si="15"/>
        <v>5727.978150036417</v>
      </c>
      <c r="S69">
        <f t="shared" si="16"/>
        <v>9000.8720379146926</v>
      </c>
      <c r="T69">
        <f t="shared" si="11"/>
        <v>8100.7043478260875</v>
      </c>
      <c r="U69">
        <f t="shared" si="17"/>
        <v>9067.4284615384622</v>
      </c>
      <c r="V69">
        <f t="shared" si="18"/>
        <v>7236.1475500091765</v>
      </c>
      <c r="W69">
        <f t="shared" si="19"/>
        <v>6743.9220183486232</v>
      </c>
      <c r="X69" t="s">
        <v>57</v>
      </c>
      <c r="Y69">
        <f>AVERAGE($B$9:$B$12)</f>
        <v>712.25</v>
      </c>
      <c r="Z69">
        <f>AVERAGE(F9:F12)</f>
        <v>9132.75</v>
      </c>
      <c r="AA69">
        <f>MEDIAN(B9:B12)</f>
        <v>686.5</v>
      </c>
      <c r="AB69">
        <f>MEDIAN(F9:F12)</f>
        <v>9060.5</v>
      </c>
      <c r="AC69" s="3">
        <f>(4*B9+3*B10+2*B11+B12)/10</f>
        <v>544.9</v>
      </c>
      <c r="AD69">
        <f>(4*F9+3*F10+2*F11+F12)/10</f>
        <v>9085.2000000000007</v>
      </c>
    </row>
    <row r="70" spans="1:30" x14ac:dyDescent="0.2">
      <c r="I70" s="11">
        <v>30</v>
      </c>
      <c r="J70" s="11">
        <v>387</v>
      </c>
      <c r="K70" s="11">
        <v>4</v>
      </c>
      <c r="L70" s="11">
        <v>1798</v>
      </c>
      <c r="M70">
        <f t="shared" si="9"/>
        <v>11329.284329563812</v>
      </c>
      <c r="N70">
        <f t="shared" si="10"/>
        <v>6191.7692307692305</v>
      </c>
      <c r="O70">
        <f t="shared" si="12"/>
        <v>4962.266409266409</v>
      </c>
      <c r="P70">
        <f t="shared" si="13"/>
        <v>5282.4139406909198</v>
      </c>
      <c r="Q70">
        <f t="shared" si="14"/>
        <v>10752.457142857143</v>
      </c>
      <c r="R70">
        <f t="shared" si="15"/>
        <v>5107.6671522214128</v>
      </c>
      <c r="S70">
        <f t="shared" si="16"/>
        <v>8026.1232227488154</v>
      </c>
      <c r="T70">
        <f>($AD$67/$AC$67)*J70</f>
        <v>7223.4391304347828</v>
      </c>
      <c r="U70">
        <f t="shared" si="17"/>
        <v>8085.4719230769233</v>
      </c>
      <c r="V70">
        <f t="shared" si="18"/>
        <v>6452.509451275464</v>
      </c>
      <c r="W70">
        <f t="shared" si="19"/>
        <v>6013.589449541284</v>
      </c>
      <c r="X70" t="s">
        <v>58</v>
      </c>
      <c r="Y70">
        <f>AVERAGE($B$9:$B$13)</f>
        <v>654.20000000000005</v>
      </c>
      <c r="Z70">
        <f>AVERAGE(F9:F13)</f>
        <v>8929.6</v>
      </c>
      <c r="AA70">
        <f>MEDIAN(B9:B13)</f>
        <v>422</v>
      </c>
      <c r="AB70">
        <f>MEDIAN(F9:F13)</f>
        <v>8752</v>
      </c>
      <c r="AC70" s="3">
        <f>(5*B9+4*B10+3*B11+2*B12+B13)/15</f>
        <v>581.33333333333337</v>
      </c>
      <c r="AD70">
        <f>(5*F9+4*F10+3*F11+2*F12+F13)/15</f>
        <v>9033.3333333333339</v>
      </c>
    </row>
    <row r="71" spans="1:30" x14ac:dyDescent="0.2">
      <c r="I71" s="11">
        <v>39</v>
      </c>
      <c r="J71" s="11">
        <v>302</v>
      </c>
      <c r="K71" s="11">
        <v>4</v>
      </c>
      <c r="L71" s="11">
        <v>5787</v>
      </c>
      <c r="M71">
        <f t="shared" si="9"/>
        <v>8840.9402261712439</v>
      </c>
      <c r="N71">
        <f t="shared" si="10"/>
        <v>4831.8199165175911</v>
      </c>
      <c r="O71">
        <f t="shared" si="12"/>
        <v>3872.3629343629345</v>
      </c>
      <c r="P71">
        <f t="shared" si="13"/>
        <v>4122.1938245184956</v>
      </c>
      <c r="Q71">
        <f t="shared" si="14"/>
        <v>8390.8063492063502</v>
      </c>
      <c r="R71">
        <f t="shared" si="15"/>
        <v>3985.8281136198107</v>
      </c>
      <c r="S71">
        <f t="shared" si="16"/>
        <v>6263.2796208530808</v>
      </c>
      <c r="T71">
        <f t="shared" ref="T71:T73" si="20">($AD$67/$AC$67)*J71</f>
        <v>5636.8956521739137</v>
      </c>
      <c r="U71">
        <f t="shared" si="17"/>
        <v>6309.5930769230772</v>
      </c>
      <c r="V71">
        <f t="shared" si="18"/>
        <v>5035.2916131400261</v>
      </c>
      <c r="W71">
        <f t="shared" si="19"/>
        <v>4692.7752293577978</v>
      </c>
    </row>
    <row r="72" spans="1:30" x14ac:dyDescent="0.2">
      <c r="I72" s="11">
        <v>48</v>
      </c>
      <c r="J72" s="11">
        <v>390</v>
      </c>
      <c r="K72" s="11">
        <v>4</v>
      </c>
      <c r="L72" s="11">
        <v>11023</v>
      </c>
      <c r="M72">
        <f t="shared" si="9"/>
        <v>11417.108239095316</v>
      </c>
      <c r="N72">
        <f t="shared" si="10"/>
        <v>6239.7674418604647</v>
      </c>
      <c r="O72">
        <f t="shared" si="12"/>
        <v>5000.733590733591</v>
      </c>
      <c r="P72">
        <f t="shared" si="13"/>
        <v>5323.3628859675937</v>
      </c>
      <c r="Q72">
        <f t="shared" si="14"/>
        <v>10835.809523809525</v>
      </c>
      <c r="R72">
        <f t="shared" si="15"/>
        <v>5147.2614712308814</v>
      </c>
      <c r="S72">
        <f t="shared" si="16"/>
        <v>8088.341232227488</v>
      </c>
      <c r="T72">
        <f t="shared" si="20"/>
        <v>7279.434782608696</v>
      </c>
      <c r="U72">
        <f t="shared" si="17"/>
        <v>8148.15</v>
      </c>
      <c r="V72">
        <f t="shared" si="18"/>
        <v>6502.5289043861267</v>
      </c>
      <c r="W72">
        <f t="shared" si="19"/>
        <v>6060.2064220183483</v>
      </c>
    </row>
    <row r="73" spans="1:30" x14ac:dyDescent="0.2">
      <c r="I73" s="11">
        <v>49</v>
      </c>
      <c r="J73" s="11">
        <v>193</v>
      </c>
      <c r="K73" s="11">
        <v>6</v>
      </c>
      <c r="L73" s="11">
        <v>1755</v>
      </c>
      <c r="M73">
        <f>(Z67/Y67)*J73</f>
        <v>5650.0048465266564</v>
      </c>
      <c r="N73">
        <f t="shared" si="10"/>
        <v>3087.8849135360761</v>
      </c>
      <c r="O73">
        <f t="shared" si="12"/>
        <v>2474.7220077220077</v>
      </c>
      <c r="P73">
        <f t="shared" si="13"/>
        <v>2634.3821461326811</v>
      </c>
      <c r="Q73">
        <f t="shared" si="14"/>
        <v>5362.3365079365085</v>
      </c>
      <c r="R73">
        <f t="shared" si="15"/>
        <v>2547.2345229424618</v>
      </c>
      <c r="S73">
        <f t="shared" si="16"/>
        <v>4002.6919431279621</v>
      </c>
      <c r="T73">
        <f t="shared" si="20"/>
        <v>3602.3869565217392</v>
      </c>
      <c r="U73">
        <f t="shared" si="17"/>
        <v>4032.2896153846154</v>
      </c>
      <c r="V73">
        <f t="shared" si="18"/>
        <v>3217.9181501192884</v>
      </c>
      <c r="W73">
        <f t="shared" si="19"/>
        <v>2999.0252293577978</v>
      </c>
    </row>
  </sheetData>
  <sortState ref="A2:H58">
    <sortCondition ref="H58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5"/>
  <sheetViews>
    <sheetView topLeftCell="A52" zoomScale="139" zoomScaleNormal="139" workbookViewId="0">
      <selection activeCell="B65" sqref="B65:E70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5.6640625" bestFit="1" customWidth="1"/>
    <col min="4" max="4" width="7.33203125" bestFit="1" customWidth="1"/>
    <col min="5" max="5" width="7.5" bestFit="1" customWidth="1"/>
    <col min="6" max="6" width="9.83203125" bestFit="1" customWidth="1"/>
    <col min="7" max="7" width="7.5" bestFit="1" customWidth="1"/>
    <col min="8" max="8" width="11.5" bestFit="1" customWidth="1"/>
    <col min="9" max="9" width="7.83203125" bestFit="1" customWidth="1"/>
    <col min="10" max="10" width="8.83203125" bestFit="1" customWidth="1"/>
    <col min="11" max="11" width="7.33203125" bestFit="1" customWidth="1"/>
    <col min="12" max="12" width="8.83203125" bestFit="1" customWidth="1"/>
    <col min="13" max="13" width="4.6640625" customWidth="1"/>
    <col min="14" max="14" width="14.5" bestFit="1" customWidth="1"/>
    <col min="15" max="18" width="7.6640625" bestFit="1" customWidth="1"/>
    <col min="19" max="19" width="8.83203125" bestFit="1" customWidth="1"/>
    <col min="20" max="21" width="7.6640625" bestFit="1" customWidth="1"/>
    <col min="22" max="22" width="8.83203125" bestFit="1" customWidth="1"/>
  </cols>
  <sheetData>
    <row r="2" spans="1:22" x14ac:dyDescent="0.2">
      <c r="B2" t="s">
        <v>11</v>
      </c>
      <c r="C2" t="s">
        <v>12</v>
      </c>
      <c r="D2" t="s">
        <v>13</v>
      </c>
      <c r="E2" t="s">
        <v>14</v>
      </c>
      <c r="F2" t="s">
        <v>16</v>
      </c>
      <c r="G2" t="s">
        <v>17</v>
      </c>
      <c r="H2" t="s">
        <v>19</v>
      </c>
      <c r="I2" t="s">
        <v>18</v>
      </c>
      <c r="J2" t="s">
        <v>24</v>
      </c>
      <c r="O2" t="s">
        <v>23</v>
      </c>
      <c r="P2" t="s">
        <v>29</v>
      </c>
      <c r="Q2" t="s">
        <v>30</v>
      </c>
      <c r="R2" t="s">
        <v>44</v>
      </c>
      <c r="S2" t="s">
        <v>45</v>
      </c>
      <c r="T2" t="s">
        <v>46</v>
      </c>
      <c r="U2" t="s">
        <v>47</v>
      </c>
      <c r="V2" t="s">
        <v>31</v>
      </c>
    </row>
    <row r="3" spans="1:22" x14ac:dyDescent="0.2">
      <c r="A3" t="s">
        <v>23</v>
      </c>
      <c r="B3">
        <v>1</v>
      </c>
      <c r="C3" s="9">
        <v>647</v>
      </c>
      <c r="D3" s="9">
        <v>8</v>
      </c>
      <c r="E3" s="9">
        <v>7871</v>
      </c>
      <c r="F3" s="3">
        <v>12444.784360189575</v>
      </c>
      <c r="G3" s="3">
        <f t="shared" ref="G3:G8" si="0">ABS(E3-F3)/E3</f>
        <v>0.58109317242911629</v>
      </c>
      <c r="H3" s="4" t="str">
        <f>IF(G3&lt;=0.25,"YES","NO")</f>
        <v>NO</v>
      </c>
      <c r="I3" s="4">
        <f>IF(H3="YES",1,0)</f>
        <v>0</v>
      </c>
      <c r="J3" s="10">
        <f>ABS(E3-F3)</f>
        <v>4573.7843601895747</v>
      </c>
      <c r="K3" t="s">
        <v>4</v>
      </c>
      <c r="L3" s="3">
        <f>MIN(J3:J9)</f>
        <v>46.09973045822062</v>
      </c>
      <c r="M3" s="3"/>
      <c r="N3" t="s">
        <v>25</v>
      </c>
      <c r="O3" s="3">
        <f>L4</f>
        <v>262.41967871485963</v>
      </c>
      <c r="P3" s="3">
        <f>L14</f>
        <v>42.812370117759883</v>
      </c>
      <c r="Q3" s="3">
        <f>L24</f>
        <v>356.17098445595866</v>
      </c>
      <c r="R3" s="3">
        <f>L34</f>
        <v>562.29440368324697</v>
      </c>
      <c r="S3" s="3">
        <f>L44</f>
        <v>666.92041927303467</v>
      </c>
      <c r="T3" s="3">
        <f>L55</f>
        <v>782.45371272894943</v>
      </c>
      <c r="U3" s="3">
        <f>L65</f>
        <v>978.40580608956134</v>
      </c>
      <c r="V3" s="3">
        <f>'Aggregate-K1'!K4</f>
        <v>280.86614173228372</v>
      </c>
    </row>
    <row r="4" spans="1:22" x14ac:dyDescent="0.2">
      <c r="B4">
        <v>2</v>
      </c>
      <c r="C4" s="9">
        <v>130</v>
      </c>
      <c r="D4" s="9">
        <v>9</v>
      </c>
      <c r="E4" s="9">
        <v>845</v>
      </c>
      <c r="F4" s="3">
        <v>1083.3333333333335</v>
      </c>
      <c r="G4" s="3">
        <f t="shared" si="0"/>
        <v>0.28205128205128221</v>
      </c>
      <c r="H4" s="4" t="str">
        <f t="shared" ref="H4:H9" si="1">IF(G4&lt;=0.25,"YES","NO")</f>
        <v>NO</v>
      </c>
      <c r="I4" s="4">
        <f>IF(H4="YES",1,0)</f>
        <v>0</v>
      </c>
      <c r="J4" s="10">
        <f t="shared" ref="J4:J9" si="2">ABS(E4-F4)</f>
        <v>238.33333333333348</v>
      </c>
      <c r="K4" t="s">
        <v>25</v>
      </c>
      <c r="L4" s="3">
        <f>QUARTILE(J3:J9,1)</f>
        <v>262.41967871485963</v>
      </c>
      <c r="M4" s="3"/>
      <c r="N4" t="s">
        <v>48</v>
      </c>
      <c r="O4" s="3">
        <f>L5-L4</f>
        <v>191.10357709909363</v>
      </c>
      <c r="P4" s="3">
        <f>L15-L14</f>
        <v>155.18762988224012</v>
      </c>
      <c r="Q4" s="3">
        <f>L25-L24</f>
        <v>1433.5940428664458</v>
      </c>
      <c r="R4" s="3">
        <f>L35-L34</f>
        <v>833.71727214092869</v>
      </c>
      <c r="S4" s="3">
        <f>L45-L44</f>
        <v>517.56643331660666</v>
      </c>
      <c r="T4" s="3">
        <f>L56-L55</f>
        <v>1375.6788258404758</v>
      </c>
      <c r="U4" s="3">
        <f>L66-L65</f>
        <v>2044.2209144096123</v>
      </c>
      <c r="V4" s="3">
        <f>'Aggregate-K1'!K5-'Aggregate-K1'!K4</f>
        <v>172.65711408166953</v>
      </c>
    </row>
    <row r="5" spans="1:22" x14ac:dyDescent="0.2">
      <c r="B5">
        <v>3</v>
      </c>
      <c r="C5" s="9">
        <v>254</v>
      </c>
      <c r="D5" s="9">
        <v>6</v>
      </c>
      <c r="E5" s="9">
        <v>2330</v>
      </c>
      <c r="F5" s="3">
        <v>2616.5060240963858</v>
      </c>
      <c r="G5" s="3">
        <f t="shared" si="0"/>
        <v>0.12296395883965054</v>
      </c>
      <c r="H5" s="4" t="str">
        <f t="shared" si="1"/>
        <v>YES</v>
      </c>
      <c r="I5" s="4">
        <f t="shared" ref="I5:I9" si="3">IF(H5="YES",1,0)</f>
        <v>1</v>
      </c>
      <c r="J5" s="10">
        <f t="shared" si="2"/>
        <v>286.50602409638577</v>
      </c>
      <c r="K5" t="s">
        <v>26</v>
      </c>
      <c r="L5" s="6">
        <f>MEDIAN(J3:J9)</f>
        <v>453.52325581395326</v>
      </c>
      <c r="M5" s="6"/>
      <c r="N5" t="s">
        <v>49</v>
      </c>
      <c r="O5" s="3">
        <f>L6-L5</f>
        <v>3366.6607089833838</v>
      </c>
      <c r="P5" s="3">
        <f>L16-L15</f>
        <v>730.89741869222871</v>
      </c>
      <c r="Q5" s="3">
        <f>L26-L25</f>
        <v>841.39952792910708</v>
      </c>
      <c r="R5" s="3">
        <f>L36-L35</f>
        <v>3938.7494182265882</v>
      </c>
      <c r="S5" s="3">
        <f>L46-L45</f>
        <v>623.80941550444822</v>
      </c>
      <c r="T5" s="3">
        <f>L57-L56</f>
        <v>286.82561161578042</v>
      </c>
      <c r="U5" s="3">
        <f>L67-L66</f>
        <v>2514.9657611803786</v>
      </c>
      <c r="V5" s="3">
        <f>'Aggregate-K1'!K6-'Aggregate-K1'!K5</f>
        <v>2613.060313591146</v>
      </c>
    </row>
    <row r="6" spans="1:22" x14ac:dyDescent="0.2">
      <c r="B6">
        <v>4</v>
      </c>
      <c r="C6" s="9">
        <v>1056</v>
      </c>
      <c r="D6" s="9">
        <v>2</v>
      </c>
      <c r="E6" s="9">
        <v>21272</v>
      </c>
      <c r="F6" s="3">
        <v>14797.70686857761</v>
      </c>
      <c r="G6" s="3">
        <f t="shared" si="0"/>
        <v>0.30435751840082692</v>
      </c>
      <c r="H6" s="4" t="str">
        <f t="shared" si="1"/>
        <v>NO</v>
      </c>
      <c r="I6" s="4">
        <f t="shared" si="3"/>
        <v>0</v>
      </c>
      <c r="J6" s="10">
        <f t="shared" si="2"/>
        <v>6474.2931314223897</v>
      </c>
      <c r="K6" t="s">
        <v>27</v>
      </c>
      <c r="L6" s="3">
        <f>QUARTILE(J3:J9,3)</f>
        <v>3820.183964797337</v>
      </c>
      <c r="M6" s="3"/>
      <c r="N6" t="s">
        <v>50</v>
      </c>
      <c r="O6" s="3">
        <f>L7-L6</f>
        <v>2654.1091666250527</v>
      </c>
      <c r="P6" s="3">
        <f>L17-L16</f>
        <v>1374.904147887406</v>
      </c>
      <c r="Q6" s="3">
        <f>L27-L26</f>
        <v>2947.5815985946424</v>
      </c>
      <c r="R6" s="3">
        <f>L37-L36</f>
        <v>2799.0384291641294</v>
      </c>
      <c r="S6" s="3">
        <f>L47-L46</f>
        <v>8743.4885577765581</v>
      </c>
      <c r="T6" s="3">
        <f>L58-L57</f>
        <v>6556.4564577632354</v>
      </c>
      <c r="U6" s="3">
        <f>L68-L67</f>
        <v>5098.2431633431552</v>
      </c>
      <c r="V6" s="3">
        <f>'Aggregate-K1'!K7-'Aggregate-K1'!K6</f>
        <v>17619.022779801253</v>
      </c>
    </row>
    <row r="7" spans="1:22" x14ac:dyDescent="0.2">
      <c r="B7">
        <v>5</v>
      </c>
      <c r="C7" s="9">
        <v>383</v>
      </c>
      <c r="D7" s="9">
        <v>4</v>
      </c>
      <c r="E7" s="9">
        <v>4224</v>
      </c>
      <c r="F7" s="3">
        <v>4177.9002695417794</v>
      </c>
      <c r="G7" s="3">
        <f t="shared" si="0"/>
        <v>1.0913761945601473E-2</v>
      </c>
      <c r="H7" s="4" t="str">
        <f t="shared" si="1"/>
        <v>YES</v>
      </c>
      <c r="I7" s="4">
        <f t="shared" si="3"/>
        <v>1</v>
      </c>
      <c r="J7" s="10">
        <f t="shared" si="2"/>
        <v>46.09973045822062</v>
      </c>
      <c r="K7" t="s">
        <v>28</v>
      </c>
      <c r="L7" s="3">
        <f>MAX(J3:J9)</f>
        <v>6474.2931314223897</v>
      </c>
      <c r="M7" s="3"/>
      <c r="N7" t="s">
        <v>51</v>
      </c>
      <c r="O7" s="3">
        <f>L4-L3</f>
        <v>216.31994825663901</v>
      </c>
      <c r="P7" s="3">
        <f>L14-L13</f>
        <v>37.99698550237531</v>
      </c>
      <c r="Q7" s="3">
        <f>L24-L23</f>
        <v>318.11411241804399</v>
      </c>
      <c r="R7" s="3">
        <f>L34-L33</f>
        <v>143.47753273876253</v>
      </c>
      <c r="S7" s="3">
        <f>L44-L43</f>
        <v>337.34087381848917</v>
      </c>
      <c r="T7" s="3">
        <f>L55-L54</f>
        <v>576.7652081866712</v>
      </c>
      <c r="U7" s="3">
        <f>L65-L64</f>
        <v>734.68952911114388</v>
      </c>
      <c r="V7" s="3">
        <f>'Aggregate-K1'!K4-'Aggregate-K1'!K3</f>
        <v>276.05075711689915</v>
      </c>
    </row>
    <row r="8" spans="1:22" x14ac:dyDescent="0.2">
      <c r="B8">
        <v>6</v>
      </c>
      <c r="C8" s="9">
        <v>345</v>
      </c>
      <c r="D8" s="9">
        <v>8</v>
      </c>
      <c r="E8" s="9">
        <v>2826</v>
      </c>
      <c r="F8" s="3">
        <v>2372.4767441860467</v>
      </c>
      <c r="G8" s="3">
        <f t="shared" si="0"/>
        <v>0.16048239766948097</v>
      </c>
      <c r="H8" s="4" t="str">
        <f t="shared" si="1"/>
        <v>YES</v>
      </c>
      <c r="I8" s="4">
        <f t="shared" si="3"/>
        <v>1</v>
      </c>
      <c r="J8" s="10">
        <f t="shared" si="2"/>
        <v>453.52325581395326</v>
      </c>
    </row>
    <row r="9" spans="1:22" x14ac:dyDescent="0.2">
      <c r="B9">
        <v>7</v>
      </c>
      <c r="C9" s="9">
        <v>209</v>
      </c>
      <c r="D9" s="9">
        <v>3</v>
      </c>
      <c r="E9" s="9">
        <v>7320</v>
      </c>
      <c r="F9" s="3">
        <v>4253.4164305949007</v>
      </c>
      <c r="G9" s="3">
        <f>ABS(E9-F9)/E9</f>
        <v>0.4189321816127185</v>
      </c>
      <c r="H9" s="4" t="str">
        <f t="shared" si="1"/>
        <v>NO</v>
      </c>
      <c r="I9" s="4">
        <f t="shared" si="3"/>
        <v>0</v>
      </c>
      <c r="J9" s="10">
        <f t="shared" si="2"/>
        <v>3066.5835694050993</v>
      </c>
    </row>
    <row r="10" spans="1:22" x14ac:dyDescent="0.2">
      <c r="F10" t="s">
        <v>21</v>
      </c>
      <c r="G10" s="3">
        <f>AVERAGE(G3:G9)</f>
        <v>0.26868489613552526</v>
      </c>
      <c r="H10" t="s">
        <v>20</v>
      </c>
      <c r="I10" s="5">
        <f>AVERAGE(I3:I9)</f>
        <v>0.42857142857142855</v>
      </c>
    </row>
    <row r="11" spans="1:22" x14ac:dyDescent="0.2">
      <c r="F11" t="s">
        <v>22</v>
      </c>
      <c r="G11" s="3">
        <f>MEDIAN(G3:G9)</f>
        <v>0.28205128205128221</v>
      </c>
    </row>
    <row r="12" spans="1:22" x14ac:dyDescent="0.2">
      <c r="G12" s="3"/>
    </row>
    <row r="13" spans="1:22" x14ac:dyDescent="0.2">
      <c r="A13" t="s">
        <v>29</v>
      </c>
      <c r="B13">
        <v>10</v>
      </c>
      <c r="C13">
        <v>181</v>
      </c>
      <c r="D13">
        <v>3</v>
      </c>
      <c r="E13">
        <v>4300</v>
      </c>
      <c r="F13">
        <v>1996.1984334203655</v>
      </c>
      <c r="G13" s="3">
        <f t="shared" ref="G13:G19" si="4">ABS(E13-F13)/E13</f>
        <v>0.53576780618131037</v>
      </c>
      <c r="H13" s="4" t="str">
        <f>IF(G13&lt;=0.25,"YES","NO")</f>
        <v>NO</v>
      </c>
      <c r="I13" s="4">
        <f>IF(H13="YES",1,0)</f>
        <v>0</v>
      </c>
      <c r="J13" s="10">
        <f>ABS(E13-F13)</f>
        <v>2303.8015665796347</v>
      </c>
      <c r="K13" t="s">
        <v>4</v>
      </c>
      <c r="L13" s="3">
        <f>MIN(J13:J19)</f>
        <v>4.8153846153845734</v>
      </c>
    </row>
    <row r="14" spans="1:22" x14ac:dyDescent="0.2">
      <c r="B14">
        <v>11</v>
      </c>
      <c r="C14">
        <v>739</v>
      </c>
      <c r="D14">
        <v>6</v>
      </c>
      <c r="E14">
        <v>4150</v>
      </c>
      <c r="F14">
        <v>5726.9286956521737</v>
      </c>
      <c r="G14" s="3">
        <f t="shared" si="4"/>
        <v>0.37998281822943947</v>
      </c>
      <c r="H14" s="4" t="str">
        <f>IF(G14&lt;=0.25,"YES","NO")</f>
        <v>NO</v>
      </c>
      <c r="I14" s="4">
        <f>IF(H14="YES",1,0)</f>
        <v>0</v>
      </c>
      <c r="J14" s="10">
        <f>ABS(E14-F14)</f>
        <v>1576.9286956521737</v>
      </c>
      <c r="K14" t="s">
        <v>25</v>
      </c>
      <c r="L14" s="3">
        <f>QUARTILE(J13:J19,1)</f>
        <v>42.812370117759883</v>
      </c>
    </row>
    <row r="15" spans="1:22" x14ac:dyDescent="0.2">
      <c r="B15">
        <v>12</v>
      </c>
      <c r="C15">
        <v>108</v>
      </c>
      <c r="D15">
        <v>7</v>
      </c>
      <c r="E15">
        <v>900</v>
      </c>
      <c r="F15">
        <v>702</v>
      </c>
      <c r="G15" s="3">
        <f t="shared" si="4"/>
        <v>0.22</v>
      </c>
      <c r="H15" s="4" t="str">
        <f>IF(G15&lt;=0.25,"YES","NO")</f>
        <v>YES</v>
      </c>
      <c r="I15" s="4">
        <f>IF(H15="YES",1,0)</f>
        <v>1</v>
      </c>
      <c r="J15" s="10">
        <f>ABS(E15-F15)</f>
        <v>198</v>
      </c>
      <c r="K15" t="s">
        <v>26</v>
      </c>
      <c r="L15" s="6">
        <f>MEDIAN(J13:J19)</f>
        <v>198</v>
      </c>
    </row>
    <row r="16" spans="1:22" x14ac:dyDescent="0.2">
      <c r="B16">
        <v>13</v>
      </c>
      <c r="C16">
        <v>48</v>
      </c>
      <c r="D16">
        <v>6</v>
      </c>
      <c r="E16">
        <v>583</v>
      </c>
      <c r="F16">
        <v>587.81538461538457</v>
      </c>
      <c r="G16" s="3">
        <f t="shared" si="4"/>
        <v>8.2596648634383762E-3</v>
      </c>
      <c r="H16" s="4" t="str">
        <f t="shared" ref="H16:H19" si="5">IF(G16&lt;=0.25,"YES","NO")</f>
        <v>YES</v>
      </c>
      <c r="I16" s="4">
        <f t="shared" ref="I16:I19" si="6">IF(H16="YES",1,0)</f>
        <v>1</v>
      </c>
      <c r="J16" s="10">
        <f t="shared" ref="J16:J19" si="7">ABS(E16-F16)</f>
        <v>4.8153846153845734</v>
      </c>
      <c r="K16" t="s">
        <v>27</v>
      </c>
      <c r="L16" s="3">
        <f>QUARTILE(J13:J19,3)</f>
        <v>928.89741869222871</v>
      </c>
    </row>
    <row r="17" spans="1:12" x14ac:dyDescent="0.2">
      <c r="B17">
        <v>14</v>
      </c>
      <c r="C17">
        <v>249</v>
      </c>
      <c r="D17">
        <v>7</v>
      </c>
      <c r="E17">
        <v>2565</v>
      </c>
      <c r="F17">
        <v>2284.1338582677163</v>
      </c>
      <c r="G17" s="3">
        <f t="shared" si="4"/>
        <v>0.10949947046092932</v>
      </c>
      <c r="H17" s="4" t="str">
        <f t="shared" si="5"/>
        <v>YES</v>
      </c>
      <c r="I17" s="4">
        <f t="shared" si="6"/>
        <v>1</v>
      </c>
      <c r="J17" s="10">
        <f t="shared" si="7"/>
        <v>280.86614173228372</v>
      </c>
      <c r="K17" t="s">
        <v>28</v>
      </c>
      <c r="L17" s="3">
        <f>MAX(J13:J19)</f>
        <v>2303.8015665796347</v>
      </c>
    </row>
    <row r="18" spans="1:12" x14ac:dyDescent="0.2">
      <c r="B18">
        <v>15</v>
      </c>
      <c r="C18">
        <v>371</v>
      </c>
      <c r="D18">
        <v>8</v>
      </c>
      <c r="E18">
        <v>4047</v>
      </c>
      <c r="F18">
        <v>4091.6553524804176</v>
      </c>
      <c r="G18" s="3">
        <f t="shared" si="4"/>
        <v>1.1034186429557105E-2</v>
      </c>
      <c r="H18" s="4" t="str">
        <f t="shared" si="5"/>
        <v>YES</v>
      </c>
      <c r="I18" s="4">
        <f t="shared" si="6"/>
        <v>1</v>
      </c>
      <c r="J18" s="10">
        <f t="shared" si="7"/>
        <v>44.655352480417605</v>
      </c>
    </row>
    <row r="19" spans="1:12" x14ac:dyDescent="0.2">
      <c r="B19">
        <v>16</v>
      </c>
      <c r="C19">
        <v>211</v>
      </c>
      <c r="D19">
        <v>3</v>
      </c>
      <c r="E19">
        <v>1520</v>
      </c>
      <c r="F19">
        <v>1560.9693877551022</v>
      </c>
      <c r="G19" s="3">
        <f t="shared" si="4"/>
        <v>2.6953544575725106E-2</v>
      </c>
      <c r="H19" s="4" t="str">
        <f t="shared" si="5"/>
        <v>YES</v>
      </c>
      <c r="I19" s="4">
        <f t="shared" si="6"/>
        <v>1</v>
      </c>
      <c r="J19" s="10">
        <f t="shared" si="7"/>
        <v>40.969387755102161</v>
      </c>
    </row>
    <row r="20" spans="1:12" x14ac:dyDescent="0.2">
      <c r="F20" t="s">
        <v>21</v>
      </c>
      <c r="G20" s="3">
        <f>AVERAGE(G13:G19)</f>
        <v>0.18449964153434281</v>
      </c>
      <c r="H20" t="s">
        <v>20</v>
      </c>
      <c r="I20" s="5">
        <f>AVERAGE(I13:I19)</f>
        <v>0.7142857142857143</v>
      </c>
    </row>
    <row r="21" spans="1:12" x14ac:dyDescent="0.2">
      <c r="F21" t="s">
        <v>22</v>
      </c>
      <c r="G21" s="3">
        <f>MEDIAN(G13:G19)</f>
        <v>0.10949947046092932</v>
      </c>
    </row>
    <row r="22" spans="1:12" x14ac:dyDescent="0.2">
      <c r="G22" s="3"/>
    </row>
    <row r="23" spans="1:12" x14ac:dyDescent="0.2">
      <c r="A23" t="s">
        <v>32</v>
      </c>
      <c r="B23">
        <v>22</v>
      </c>
      <c r="C23">
        <v>304</v>
      </c>
      <c r="D23">
        <v>7</v>
      </c>
      <c r="E23">
        <v>9369</v>
      </c>
      <c r="F23">
        <v>7579.2349726775956</v>
      </c>
      <c r="G23" s="3">
        <f t="shared" ref="G23:G29" si="8">ABS(E23-F23)/E23</f>
        <v>0.19103052911969307</v>
      </c>
      <c r="H23" s="4" t="str">
        <f>IF(G23&lt;=0.25,"YES","NO")</f>
        <v>YES</v>
      </c>
      <c r="I23" s="4">
        <f>IF(H23="YES",1,0)</f>
        <v>1</v>
      </c>
      <c r="J23" s="10">
        <f>ABS(E23-F23)</f>
        <v>1789.7650273224044</v>
      </c>
      <c r="K23" t="s">
        <v>4</v>
      </c>
      <c r="L23" s="3">
        <f>MIN(J23:J29)</f>
        <v>38.056872037914673</v>
      </c>
    </row>
    <row r="24" spans="1:12" x14ac:dyDescent="0.2">
      <c r="B24">
        <v>23</v>
      </c>
      <c r="C24">
        <v>353</v>
      </c>
      <c r="D24">
        <v>5</v>
      </c>
      <c r="E24">
        <v>7184</v>
      </c>
      <c r="F24">
        <v>5066.7979797979797</v>
      </c>
      <c r="G24" s="3">
        <f t="shared" si="8"/>
        <v>0.29471074891453514</v>
      </c>
      <c r="H24" s="4" t="str">
        <f>IF(G24&lt;=0.25,"YES","NO")</f>
        <v>NO</v>
      </c>
      <c r="I24" s="4">
        <f>IF(H24="YES",1,0)</f>
        <v>0</v>
      </c>
      <c r="J24" s="10">
        <f>ABS(E24-F24)</f>
        <v>2117.2020202020203</v>
      </c>
      <c r="K24" t="s">
        <v>25</v>
      </c>
      <c r="L24" s="3">
        <f>QUARTILE(J23:J29,1)</f>
        <v>356.17098445595866</v>
      </c>
    </row>
    <row r="25" spans="1:12" x14ac:dyDescent="0.2">
      <c r="B25">
        <v>24</v>
      </c>
      <c r="C25">
        <v>567</v>
      </c>
      <c r="D25">
        <v>8</v>
      </c>
      <c r="E25">
        <v>10447</v>
      </c>
      <c r="F25">
        <v>16025.746153846154</v>
      </c>
      <c r="G25" s="3">
        <f t="shared" si="8"/>
        <v>0.53400460934681282</v>
      </c>
      <c r="H25" s="4" t="str">
        <f>IF(G25&lt;=0.25,"YES","NO")</f>
        <v>NO</v>
      </c>
      <c r="I25" s="4">
        <f>IF(H25="YES",1,0)</f>
        <v>0</v>
      </c>
      <c r="J25" s="10">
        <f>ABS(E25-F25)</f>
        <v>5578.7461538461539</v>
      </c>
      <c r="K25" t="s">
        <v>26</v>
      </c>
      <c r="L25" s="6">
        <f>MEDIAN(J23:J29)</f>
        <v>1789.7650273224044</v>
      </c>
    </row>
    <row r="26" spans="1:12" x14ac:dyDescent="0.2">
      <c r="B26">
        <v>25</v>
      </c>
      <c r="C26">
        <v>467</v>
      </c>
      <c r="D26">
        <v>7</v>
      </c>
      <c r="E26">
        <v>5100</v>
      </c>
      <c r="F26">
        <v>8245.1270903010027</v>
      </c>
      <c r="G26" s="3">
        <f t="shared" si="8"/>
        <v>0.61669158633352994</v>
      </c>
      <c r="H26" s="4" t="str">
        <f t="shared" ref="H26:H29" si="9">IF(G26&lt;=0.25,"YES","NO")</f>
        <v>NO</v>
      </c>
      <c r="I26" s="4">
        <f t="shared" ref="I26:I29" si="10">IF(H26="YES",1,0)</f>
        <v>0</v>
      </c>
      <c r="J26" s="10">
        <f t="shared" ref="J26:J29" si="11">ABS(E26-F26)</f>
        <v>3145.1270903010027</v>
      </c>
      <c r="K26" t="s">
        <v>27</v>
      </c>
      <c r="L26" s="3">
        <f>QUARTILE(J23:J29,3)</f>
        <v>2631.1645552515115</v>
      </c>
    </row>
    <row r="27" spans="1:12" x14ac:dyDescent="0.2">
      <c r="B27">
        <v>27</v>
      </c>
      <c r="C27">
        <v>253</v>
      </c>
      <c r="D27">
        <v>8</v>
      </c>
      <c r="E27">
        <v>1651</v>
      </c>
      <c r="F27">
        <v>2300.5958549222801</v>
      </c>
      <c r="G27" s="3">
        <f t="shared" si="8"/>
        <v>0.39345599934723202</v>
      </c>
      <c r="H27" s="4" t="str">
        <f t="shared" si="9"/>
        <v>NO</v>
      </c>
      <c r="I27" s="4">
        <f t="shared" si="10"/>
        <v>0</v>
      </c>
      <c r="J27" s="10">
        <f t="shared" si="11"/>
        <v>649.59585492228007</v>
      </c>
      <c r="K27" t="s">
        <v>28</v>
      </c>
      <c r="L27" s="3">
        <f>MAX(J23:J29)</f>
        <v>5578.7461538461539</v>
      </c>
    </row>
    <row r="28" spans="1:12" x14ac:dyDescent="0.2">
      <c r="B28">
        <v>28</v>
      </c>
      <c r="C28">
        <v>196</v>
      </c>
      <c r="D28">
        <v>7</v>
      </c>
      <c r="E28">
        <v>1450</v>
      </c>
      <c r="F28">
        <v>1411.9431279620853</v>
      </c>
      <c r="G28" s="3">
        <f t="shared" si="8"/>
        <v>2.6246118646837704E-2</v>
      </c>
      <c r="H28" s="4" t="str">
        <f t="shared" si="9"/>
        <v>YES</v>
      </c>
      <c r="I28" s="4">
        <f t="shared" si="10"/>
        <v>1</v>
      </c>
      <c r="J28" s="10">
        <f t="shared" si="11"/>
        <v>38.056872037914673</v>
      </c>
    </row>
    <row r="29" spans="1:12" x14ac:dyDescent="0.2">
      <c r="B29">
        <v>29</v>
      </c>
      <c r="C29">
        <v>185</v>
      </c>
      <c r="D29">
        <v>8</v>
      </c>
      <c r="E29">
        <v>1745</v>
      </c>
      <c r="F29">
        <v>1682.2538860103627</v>
      </c>
      <c r="G29" s="3">
        <f t="shared" si="8"/>
        <v>3.5957658446783523E-2</v>
      </c>
      <c r="H29" s="4" t="str">
        <f t="shared" si="9"/>
        <v>YES</v>
      </c>
      <c r="I29" s="4">
        <f t="shared" si="10"/>
        <v>1</v>
      </c>
      <c r="J29" s="10">
        <f t="shared" si="11"/>
        <v>62.746113989637252</v>
      </c>
    </row>
    <row r="30" spans="1:12" x14ac:dyDescent="0.2">
      <c r="F30" t="s">
        <v>21</v>
      </c>
      <c r="G30" s="3">
        <f>AVERAGE(G23:G29)</f>
        <v>0.29887103573648915</v>
      </c>
      <c r="H30" t="s">
        <v>20</v>
      </c>
      <c r="I30" s="5">
        <f>AVERAGE(I23:I29)</f>
        <v>0.42857142857142855</v>
      </c>
    </row>
    <row r="31" spans="1:12" x14ac:dyDescent="0.2">
      <c r="F31" t="s">
        <v>22</v>
      </c>
      <c r="G31" s="3">
        <f>MEDIAN(G23:G29)</f>
        <v>0.29471074891453514</v>
      </c>
    </row>
    <row r="32" spans="1:12" x14ac:dyDescent="0.2">
      <c r="G32" s="3"/>
    </row>
    <row r="33" spans="1:12" x14ac:dyDescent="0.2">
      <c r="A33" s="11" t="s">
        <v>40</v>
      </c>
      <c r="B33" s="11">
        <v>31</v>
      </c>
      <c r="C33" s="11">
        <v>430</v>
      </c>
      <c r="D33" s="11">
        <v>4</v>
      </c>
      <c r="E33" s="11">
        <v>2957</v>
      </c>
      <c r="F33" s="11">
        <v>4353.0116758241757</v>
      </c>
      <c r="G33" s="13">
        <f t="shared" ref="G33:G39" si="12">ABS(E33-F33)/E33</f>
        <v>0.47210404999126671</v>
      </c>
      <c r="H33" s="14" t="str">
        <f>IF(G33&lt;=0.25,"YES","NO")</f>
        <v>NO</v>
      </c>
      <c r="I33" s="14">
        <f>IF(H33="YES",1,0)</f>
        <v>0</v>
      </c>
      <c r="J33" s="17">
        <f>ABS(E33-F33)</f>
        <v>1396.0116758241757</v>
      </c>
      <c r="K33" s="11" t="s">
        <v>4</v>
      </c>
      <c r="L33" s="13">
        <f>MIN(J33:J39)</f>
        <v>418.81687094448444</v>
      </c>
    </row>
    <row r="34" spans="1:12" x14ac:dyDescent="0.2">
      <c r="A34" s="11"/>
      <c r="B34" s="11">
        <v>32</v>
      </c>
      <c r="C34" s="11">
        <v>204</v>
      </c>
      <c r="D34" s="11">
        <v>5</v>
      </c>
      <c r="E34" s="11">
        <v>963</v>
      </c>
      <c r="F34" s="11">
        <v>1381.8168709444844</v>
      </c>
      <c r="G34" s="13">
        <f t="shared" si="12"/>
        <v>0.43490848488523826</v>
      </c>
      <c r="H34" s="14" t="str">
        <f>IF(G34&lt;=0.25,"YES","NO")</f>
        <v>NO</v>
      </c>
      <c r="I34" s="14">
        <f>IF(H34="YES",1,0)</f>
        <v>0</v>
      </c>
      <c r="J34" s="17">
        <f>ABS(E34-F34)</f>
        <v>418.81687094448444</v>
      </c>
      <c r="K34" s="11" t="s">
        <v>25</v>
      </c>
      <c r="L34" s="13">
        <f>QUARTILE(J33:J39,1)</f>
        <v>562.29440368324697</v>
      </c>
    </row>
    <row r="35" spans="1:12" x14ac:dyDescent="0.2">
      <c r="A35" s="11"/>
      <c r="B35" s="11">
        <v>33</v>
      </c>
      <c r="C35" s="11">
        <v>71</v>
      </c>
      <c r="D35" s="11">
        <v>4</v>
      </c>
      <c r="E35" s="11">
        <v>1233</v>
      </c>
      <c r="F35" s="11">
        <v>531.38923654568202</v>
      </c>
      <c r="G35" s="13">
        <f t="shared" si="12"/>
        <v>0.56902738317462931</v>
      </c>
      <c r="H35" s="14" t="str">
        <f>IF(G35&lt;=0.25,"YES","NO")</f>
        <v>NO</v>
      </c>
      <c r="I35" s="14">
        <f>IF(H35="YES",1,0)</f>
        <v>0</v>
      </c>
      <c r="J35" s="17">
        <f>ABS(E35-F35)</f>
        <v>701.61076345431798</v>
      </c>
      <c r="K35" s="11" t="s">
        <v>26</v>
      </c>
      <c r="L35" s="15">
        <f>MEDIAN(J33:J39)</f>
        <v>1396.0116758241757</v>
      </c>
    </row>
    <row r="36" spans="1:12" x14ac:dyDescent="0.2">
      <c r="A36" s="11"/>
      <c r="B36" s="11">
        <v>34</v>
      </c>
      <c r="C36" s="11">
        <v>840</v>
      </c>
      <c r="D36" s="11">
        <v>7</v>
      </c>
      <c r="E36" s="11">
        <v>3240</v>
      </c>
      <c r="F36" s="11">
        <v>7550.4226918798659</v>
      </c>
      <c r="G36" s="13">
        <f t="shared" si="12"/>
        <v>1.3303773740369957</v>
      </c>
      <c r="H36" s="14" t="str">
        <f t="shared" ref="H36:H39" si="13">IF(G36&lt;=0.25,"YES","NO")</f>
        <v>NO</v>
      </c>
      <c r="I36" s="14">
        <f t="shared" ref="I36:I39" si="14">IF(H36="YES",1,0)</f>
        <v>0</v>
      </c>
      <c r="J36" s="17">
        <f t="shared" ref="J36:J39" si="15">ABS(E36-F36)</f>
        <v>4310.4226918798659</v>
      </c>
      <c r="K36" s="11" t="s">
        <v>27</v>
      </c>
      <c r="L36" s="13">
        <f>QUARTILE(J33:J39,3)</f>
        <v>5334.7610940507639</v>
      </c>
    </row>
    <row r="37" spans="1:12" x14ac:dyDescent="0.2">
      <c r="A37" s="11"/>
      <c r="B37" s="11">
        <v>35</v>
      </c>
      <c r="C37" s="11">
        <v>1648</v>
      </c>
      <c r="D37" s="11">
        <v>6</v>
      </c>
      <c r="E37" s="11">
        <v>10000</v>
      </c>
      <c r="F37" s="11">
        <v>18133.799523214893</v>
      </c>
      <c r="G37" s="13">
        <f t="shared" si="12"/>
        <v>0.8133799523214893</v>
      </c>
      <c r="H37" s="14" t="str">
        <f t="shared" si="13"/>
        <v>NO</v>
      </c>
      <c r="I37" s="14">
        <f t="shared" si="14"/>
        <v>0</v>
      </c>
      <c r="J37" s="17">
        <f t="shared" si="15"/>
        <v>8133.7995232148933</v>
      </c>
      <c r="K37" s="11" t="s">
        <v>28</v>
      </c>
      <c r="L37" s="13">
        <f>MAX(J33:J39)</f>
        <v>8133.7995232148933</v>
      </c>
    </row>
    <row r="38" spans="1:12" x14ac:dyDescent="0.2">
      <c r="A38" s="11"/>
      <c r="B38" s="11">
        <v>36</v>
      </c>
      <c r="C38" s="11">
        <v>1035</v>
      </c>
      <c r="D38" s="11">
        <v>7</v>
      </c>
      <c r="E38" s="11">
        <v>6800</v>
      </c>
      <c r="F38" s="11">
        <v>13159.099496221663</v>
      </c>
      <c r="G38" s="13">
        <f t="shared" si="12"/>
        <v>0.93516169062083276</v>
      </c>
      <c r="H38" s="14" t="str">
        <f t="shared" si="13"/>
        <v>NO</v>
      </c>
      <c r="I38" s="14">
        <f t="shared" si="14"/>
        <v>0</v>
      </c>
      <c r="J38" s="17">
        <f t="shared" si="15"/>
        <v>6359.0994962216628</v>
      </c>
      <c r="K38" s="11"/>
      <c r="L38" s="11"/>
    </row>
    <row r="39" spans="1:12" x14ac:dyDescent="0.2">
      <c r="A39" s="11"/>
      <c r="B39" s="11">
        <v>37</v>
      </c>
      <c r="C39" s="11">
        <v>548</v>
      </c>
      <c r="D39" s="11">
        <v>1</v>
      </c>
      <c r="E39" s="11">
        <v>3850</v>
      </c>
      <c r="F39" s="11">
        <v>4272.978043912176</v>
      </c>
      <c r="G39" s="13">
        <f t="shared" si="12"/>
        <v>0.10986442699017558</v>
      </c>
      <c r="H39" s="14" t="str">
        <f t="shared" si="13"/>
        <v>YES</v>
      </c>
      <c r="I39" s="14">
        <f t="shared" si="14"/>
        <v>1</v>
      </c>
      <c r="J39" s="17">
        <f t="shared" si="15"/>
        <v>422.97804391217596</v>
      </c>
      <c r="K39" s="11"/>
      <c r="L39" s="11"/>
    </row>
    <row r="40" spans="1:12" x14ac:dyDescent="0.2">
      <c r="A40" s="11"/>
      <c r="B40" s="11"/>
      <c r="C40" s="11"/>
      <c r="D40" s="11"/>
      <c r="E40" s="11"/>
      <c r="F40" s="11" t="s">
        <v>21</v>
      </c>
      <c r="G40" s="13">
        <f>AVERAGE(G33:G39)</f>
        <v>0.66640333743151825</v>
      </c>
      <c r="H40" s="11" t="s">
        <v>20</v>
      </c>
      <c r="I40" s="16">
        <f>AVERAGE(I33:I39)</f>
        <v>0.14285714285714285</v>
      </c>
      <c r="J40" s="11"/>
      <c r="K40" s="11"/>
      <c r="L40" s="11"/>
    </row>
    <row r="41" spans="1:12" x14ac:dyDescent="0.2">
      <c r="A41" s="11"/>
      <c r="B41" s="11"/>
      <c r="C41" s="11"/>
      <c r="D41" s="11"/>
      <c r="E41" s="11"/>
      <c r="F41" s="11" t="s">
        <v>22</v>
      </c>
      <c r="G41" s="13">
        <f>MEDIAN(G33:G39)</f>
        <v>0.56902738317462931</v>
      </c>
      <c r="H41" s="11"/>
      <c r="I41" s="11"/>
      <c r="J41" s="11"/>
      <c r="K41" s="11"/>
      <c r="L41" s="11"/>
    </row>
    <row r="42" spans="1:12" x14ac:dyDescent="0.2">
      <c r="G42" s="3"/>
    </row>
    <row r="43" spans="1:12" x14ac:dyDescent="0.2">
      <c r="A43" s="11" t="s">
        <v>41</v>
      </c>
      <c r="B43" s="11">
        <v>41</v>
      </c>
      <c r="C43" s="11">
        <v>253</v>
      </c>
      <c r="D43" s="11">
        <v>7</v>
      </c>
      <c r="E43" s="11">
        <v>1100</v>
      </c>
      <c r="F43" s="11">
        <v>1876.0640000000001</v>
      </c>
      <c r="G43" s="13">
        <f t="shared" ref="G43:G49" si="16">ABS(E43-F43)/E43</f>
        <v>0.70551272727272729</v>
      </c>
      <c r="H43" s="14" t="str">
        <f>IF(G43&lt;=0.25,"YES","NO")</f>
        <v>NO</v>
      </c>
      <c r="I43" s="14">
        <f>IF(H43="YES",1,0)</f>
        <v>0</v>
      </c>
      <c r="J43" s="17">
        <f>ABS(E43-F43)</f>
        <v>776.06400000000008</v>
      </c>
      <c r="K43" s="11" t="s">
        <v>4</v>
      </c>
      <c r="L43" s="13">
        <f>MIN(J43:J49)</f>
        <v>329.5795454545455</v>
      </c>
    </row>
    <row r="44" spans="1:12" x14ac:dyDescent="0.2">
      <c r="A44" s="11"/>
      <c r="B44" s="11">
        <v>42</v>
      </c>
      <c r="C44" s="11">
        <v>227</v>
      </c>
      <c r="D44" s="11">
        <v>8</v>
      </c>
      <c r="E44" s="11">
        <v>5578</v>
      </c>
      <c r="F44" s="11">
        <v>3294.3374999999996</v>
      </c>
      <c r="G44" s="13">
        <f t="shared" si="16"/>
        <v>0.40940525277877382</v>
      </c>
      <c r="H44" s="14" t="str">
        <f>IF(G44&lt;=0.25,"YES","NO")</f>
        <v>NO</v>
      </c>
      <c r="I44" s="14">
        <f>IF(H44="YES",1,0)</f>
        <v>0</v>
      </c>
      <c r="J44" s="17">
        <f>ABS(E44-F44)</f>
        <v>2283.6625000000004</v>
      </c>
      <c r="K44" s="11" t="s">
        <v>25</v>
      </c>
      <c r="L44" s="13">
        <f>QUARTILE(J43:J49,1)</f>
        <v>666.92041927303467</v>
      </c>
    </row>
    <row r="45" spans="1:12" x14ac:dyDescent="0.2">
      <c r="A45" s="11"/>
      <c r="B45" s="11">
        <v>43</v>
      </c>
      <c r="C45" s="11">
        <v>59</v>
      </c>
      <c r="D45" s="11">
        <v>8</v>
      </c>
      <c r="E45" s="11">
        <v>1060</v>
      </c>
      <c r="F45" s="11">
        <v>502.22316145393074</v>
      </c>
      <c r="G45" s="13">
        <f t="shared" si="16"/>
        <v>0.5262045646661031</v>
      </c>
      <c r="H45" s="14" t="str">
        <f>IF(G45&lt;=0.25,"YES","NO")</f>
        <v>NO</v>
      </c>
      <c r="I45" s="14">
        <f>IF(H45="YES",1,0)</f>
        <v>0</v>
      </c>
      <c r="J45" s="17">
        <f>ABS(E45-F45)</f>
        <v>557.77683854606926</v>
      </c>
      <c r="K45" s="11" t="s">
        <v>26</v>
      </c>
      <c r="L45" s="15">
        <f>MEDIAN(J43:J49)</f>
        <v>1184.4868525896413</v>
      </c>
    </row>
    <row r="46" spans="1:12" x14ac:dyDescent="0.2">
      <c r="A46" s="11"/>
      <c r="B46" s="11">
        <v>44</v>
      </c>
      <c r="C46" s="11">
        <v>299</v>
      </c>
      <c r="D46" s="11">
        <v>7</v>
      </c>
      <c r="E46" s="11">
        <v>5279</v>
      </c>
      <c r="F46" s="11">
        <v>4094.5131474103587</v>
      </c>
      <c r="G46" s="13">
        <f t="shared" si="16"/>
        <v>0.22437712684024272</v>
      </c>
      <c r="H46" s="14" t="str">
        <f t="shared" ref="H46:H49" si="17">IF(G46&lt;=0.25,"YES","NO")</f>
        <v>YES</v>
      </c>
      <c r="I46" s="14">
        <f t="shared" ref="I46:I49" si="18">IF(H46="YES",1,0)</f>
        <v>1</v>
      </c>
      <c r="J46" s="17">
        <f t="shared" ref="J46:J49" si="19">ABS(E46-F46)</f>
        <v>1184.4868525896413</v>
      </c>
      <c r="K46" s="11" t="s">
        <v>27</v>
      </c>
      <c r="L46" s="13">
        <f>QUARTILE(J43:J49,3)</f>
        <v>1808.2962680940896</v>
      </c>
    </row>
    <row r="47" spans="1:12" x14ac:dyDescent="0.2">
      <c r="A47" s="11"/>
      <c r="B47" s="11">
        <v>45</v>
      </c>
      <c r="C47" s="11">
        <v>422</v>
      </c>
      <c r="D47" s="11">
        <v>5</v>
      </c>
      <c r="E47" s="11">
        <v>8117</v>
      </c>
      <c r="F47" s="11">
        <v>6784.0699638118213</v>
      </c>
      <c r="G47" s="13">
        <f t="shared" si="16"/>
        <v>0.16421461576791657</v>
      </c>
      <c r="H47" s="14" t="str">
        <f t="shared" si="17"/>
        <v>YES</v>
      </c>
      <c r="I47" s="14">
        <f t="shared" si="18"/>
        <v>1</v>
      </c>
      <c r="J47" s="17">
        <f t="shared" si="19"/>
        <v>1332.9300361881787</v>
      </c>
      <c r="K47" s="11" t="s">
        <v>28</v>
      </c>
      <c r="L47" s="13">
        <f>MAX(J43:J49)</f>
        <v>10551.784825870647</v>
      </c>
    </row>
    <row r="48" spans="1:12" x14ac:dyDescent="0.2">
      <c r="A48" s="11"/>
      <c r="B48" s="11">
        <v>46</v>
      </c>
      <c r="C48" s="11">
        <v>1058</v>
      </c>
      <c r="D48" s="11">
        <v>6</v>
      </c>
      <c r="E48" s="11">
        <v>8710</v>
      </c>
      <c r="F48" s="11">
        <v>19261.784825870647</v>
      </c>
      <c r="G48" s="13">
        <f t="shared" si="16"/>
        <v>1.2114563519943338</v>
      </c>
      <c r="H48" s="14" t="str">
        <f t="shared" si="17"/>
        <v>NO</v>
      </c>
      <c r="I48" s="14">
        <f t="shared" si="18"/>
        <v>0</v>
      </c>
      <c r="J48" s="17">
        <f t="shared" si="19"/>
        <v>10551.784825870647</v>
      </c>
      <c r="K48" s="11"/>
      <c r="L48" s="11"/>
    </row>
    <row r="49" spans="1:12" x14ac:dyDescent="0.2">
      <c r="A49" s="11"/>
      <c r="B49" s="11">
        <v>47</v>
      </c>
      <c r="C49" s="11">
        <v>65</v>
      </c>
      <c r="D49" s="11">
        <v>6</v>
      </c>
      <c r="E49" s="11">
        <v>796</v>
      </c>
      <c r="F49" s="11">
        <v>466.4204545454545</v>
      </c>
      <c r="G49" s="13">
        <f t="shared" si="16"/>
        <v>0.41404465509365013</v>
      </c>
      <c r="H49" s="14" t="str">
        <f t="shared" si="17"/>
        <v>NO</v>
      </c>
      <c r="I49" s="14">
        <f t="shared" si="18"/>
        <v>0</v>
      </c>
      <c r="J49" s="17">
        <f t="shared" si="19"/>
        <v>329.5795454545455</v>
      </c>
      <c r="K49" s="11"/>
      <c r="L49" s="11"/>
    </row>
    <row r="50" spans="1:12" x14ac:dyDescent="0.2">
      <c r="A50" s="11"/>
      <c r="B50" s="11"/>
      <c r="C50" s="11"/>
      <c r="D50" s="11"/>
      <c r="E50" s="11"/>
      <c r="F50" s="11" t="s">
        <v>21</v>
      </c>
      <c r="G50" s="13">
        <f>AVERAGE(G43:G49)</f>
        <v>0.52217361348767821</v>
      </c>
      <c r="H50" s="11" t="s">
        <v>20</v>
      </c>
      <c r="I50" s="16">
        <f>AVERAGE(I43:I49)</f>
        <v>0.2857142857142857</v>
      </c>
      <c r="J50" s="11"/>
      <c r="K50" s="11"/>
      <c r="L50" s="11"/>
    </row>
    <row r="51" spans="1:12" x14ac:dyDescent="0.2">
      <c r="A51" s="11"/>
      <c r="B51" s="11"/>
      <c r="C51" s="11"/>
      <c r="D51" s="11"/>
      <c r="E51" s="11"/>
      <c r="F51" s="11" t="s">
        <v>22</v>
      </c>
      <c r="G51" s="13">
        <f>MEDIAN(G43:G49)</f>
        <v>0.41404465509365013</v>
      </c>
      <c r="H51" s="11"/>
      <c r="I51" s="11"/>
      <c r="J51" s="11"/>
      <c r="K51" s="11"/>
      <c r="L51" s="11"/>
    </row>
    <row r="52" spans="1:12" x14ac:dyDescent="0.2">
      <c r="G52" s="3"/>
    </row>
    <row r="53" spans="1:12" x14ac:dyDescent="0.2">
      <c r="G53" s="3"/>
    </row>
    <row r="54" spans="1:12" x14ac:dyDescent="0.2">
      <c r="A54" s="11" t="s">
        <v>42</v>
      </c>
      <c r="B54" s="11">
        <v>50</v>
      </c>
      <c r="C54" s="11">
        <v>1526</v>
      </c>
      <c r="D54" s="11">
        <v>7</v>
      </c>
      <c r="E54" s="11">
        <v>5931</v>
      </c>
      <c r="F54" s="12">
        <v>14932.414607948442</v>
      </c>
      <c r="G54" s="13">
        <f t="shared" ref="G54:G58" si="20">ABS(E54-F54)/E54</f>
        <v>1.5176891937191774</v>
      </c>
      <c r="H54" s="14" t="str">
        <f>IF(G54&lt;=0.25,"YES","NO")</f>
        <v>NO</v>
      </c>
      <c r="I54" s="14">
        <f>IF(H54="YES",1,0)</f>
        <v>0</v>
      </c>
      <c r="J54" s="13">
        <f>ABS(E54-F54)</f>
        <v>9001.4146079484417</v>
      </c>
      <c r="K54" s="11" t="s">
        <v>4</v>
      </c>
      <c r="L54" s="13">
        <f>MIN(J54:J60)</f>
        <v>205.68850454227822</v>
      </c>
    </row>
    <row r="55" spans="1:12" x14ac:dyDescent="0.2">
      <c r="A55" s="11"/>
      <c r="B55" s="11">
        <v>51</v>
      </c>
      <c r="C55" s="11">
        <v>575</v>
      </c>
      <c r="D55" s="11">
        <v>9</v>
      </c>
      <c r="E55" s="11">
        <v>4456</v>
      </c>
      <c r="F55" s="12">
        <v>5684.5205163669898</v>
      </c>
      <c r="G55" s="13">
        <f t="shared" si="20"/>
        <v>0.27570029541449503</v>
      </c>
      <c r="H55" s="14" t="str">
        <f t="shared" ref="H55:H60" si="21">IF(G55&lt;=0.25,"YES","NO")</f>
        <v>NO</v>
      </c>
      <c r="I55" s="14">
        <f>IF(H55="YES",1,0)</f>
        <v>0</v>
      </c>
      <c r="J55" s="13">
        <f t="shared" ref="J55:J60" si="22">ABS(E55-F55)</f>
        <v>1228.5205163669898</v>
      </c>
      <c r="K55" s="11" t="s">
        <v>25</v>
      </c>
      <c r="L55" s="13">
        <f>QUARTILE(J54:J60,1)</f>
        <v>782.45371272894943</v>
      </c>
    </row>
    <row r="56" spans="1:12" x14ac:dyDescent="0.2">
      <c r="A56" s="11"/>
      <c r="B56" s="11">
        <v>52</v>
      </c>
      <c r="C56" s="11">
        <v>509</v>
      </c>
      <c r="D56" s="11">
        <v>3</v>
      </c>
      <c r="E56" s="11">
        <v>3600</v>
      </c>
      <c r="F56" s="12">
        <v>3394.3114954577218</v>
      </c>
      <c r="G56" s="13">
        <f t="shared" si="20"/>
        <v>5.7135695706188393E-2</v>
      </c>
      <c r="H56" s="14" t="str">
        <f t="shared" si="21"/>
        <v>YES</v>
      </c>
      <c r="I56" s="14">
        <f t="shared" ref="I56:I60" si="23">IF(H56="YES",1,0)</f>
        <v>1</v>
      </c>
      <c r="J56" s="13">
        <f t="shared" si="22"/>
        <v>205.68850454227822</v>
      </c>
      <c r="K56" s="11" t="s">
        <v>26</v>
      </c>
      <c r="L56" s="15">
        <f>MEDIAN(J54:J60)</f>
        <v>2158.1325385694254</v>
      </c>
    </row>
    <row r="57" spans="1:12" x14ac:dyDescent="0.2">
      <c r="A57" s="11"/>
      <c r="B57" s="11">
        <v>53</v>
      </c>
      <c r="C57" s="11">
        <v>583</v>
      </c>
      <c r="D57" s="11">
        <v>4</v>
      </c>
      <c r="E57" s="11">
        <v>4557</v>
      </c>
      <c r="F57" s="12">
        <v>7038.4701986754962</v>
      </c>
      <c r="G57" s="13">
        <f t="shared" si="20"/>
        <v>0.54454031131786185</v>
      </c>
      <c r="H57" s="14" t="str">
        <f t="shared" si="21"/>
        <v>NO</v>
      </c>
      <c r="I57" s="14">
        <f t="shared" si="23"/>
        <v>0</v>
      </c>
      <c r="J57" s="13">
        <f t="shared" si="22"/>
        <v>2481.4701986754962</v>
      </c>
      <c r="K57" s="11" t="s">
        <v>27</v>
      </c>
      <c r="L57" s="13">
        <f>QUARTILE(J54:J60,3)</f>
        <v>2444.9581501852058</v>
      </c>
    </row>
    <row r="58" spans="1:12" x14ac:dyDescent="0.2">
      <c r="A58" s="11"/>
      <c r="B58" s="11">
        <v>54</v>
      </c>
      <c r="C58" s="11">
        <v>315</v>
      </c>
      <c r="D58" s="11">
        <v>4</v>
      </c>
      <c r="E58" s="11">
        <v>8752</v>
      </c>
      <c r="F58" s="12">
        <v>6593.8674614305746</v>
      </c>
      <c r="G58" s="13">
        <f t="shared" si="20"/>
        <v>0.24658735586944988</v>
      </c>
      <c r="H58" s="14" t="str">
        <f t="shared" si="21"/>
        <v>YES</v>
      </c>
      <c r="I58" s="14">
        <f t="shared" si="23"/>
        <v>1</v>
      </c>
      <c r="J58" s="13">
        <f t="shared" si="22"/>
        <v>2158.1325385694254</v>
      </c>
      <c r="K58" s="11" t="s">
        <v>28</v>
      </c>
      <c r="L58" s="13">
        <f>MAX(J54:J60)</f>
        <v>9001.4146079484417</v>
      </c>
    </row>
    <row r="59" spans="1:12" x14ac:dyDescent="0.2">
      <c r="A59" s="11"/>
      <c r="B59" s="11">
        <v>55</v>
      </c>
      <c r="C59" s="11">
        <v>138</v>
      </c>
      <c r="D59" s="11">
        <v>5</v>
      </c>
      <c r="E59" s="11">
        <v>3440</v>
      </c>
      <c r="F59" s="12">
        <v>1031.5538983050847</v>
      </c>
      <c r="G59" s="13">
        <f>ABS(E59-F59)/E59</f>
        <v>0.70012968072526605</v>
      </c>
      <c r="H59" s="14" t="str">
        <f t="shared" si="21"/>
        <v>NO</v>
      </c>
      <c r="I59" s="14">
        <f t="shared" si="23"/>
        <v>0</v>
      </c>
      <c r="J59" s="13">
        <f t="shared" si="22"/>
        <v>2408.4461016949153</v>
      </c>
      <c r="K59" s="11"/>
      <c r="L59" s="11"/>
    </row>
    <row r="60" spans="1:12" x14ac:dyDescent="0.2">
      <c r="A60" s="11"/>
      <c r="B60" s="11">
        <v>56</v>
      </c>
      <c r="C60" s="11">
        <v>257</v>
      </c>
      <c r="D60" s="11">
        <v>4</v>
      </c>
      <c r="E60" s="11">
        <v>1981</v>
      </c>
      <c r="F60" s="12">
        <v>1644.6130909090909</v>
      </c>
      <c r="G60" s="13">
        <f>ABS(E60-F60)/E60</f>
        <v>0.16980661741085767</v>
      </c>
      <c r="H60" s="14" t="str">
        <f t="shared" si="21"/>
        <v>YES</v>
      </c>
      <c r="I60" s="14">
        <f t="shared" si="23"/>
        <v>1</v>
      </c>
      <c r="J60" s="13">
        <f t="shared" si="22"/>
        <v>336.38690909090906</v>
      </c>
      <c r="K60" s="11"/>
      <c r="L60" s="11"/>
    </row>
    <row r="61" spans="1:12" x14ac:dyDescent="0.2">
      <c r="A61" s="11"/>
      <c r="B61" s="11"/>
      <c r="C61" s="11"/>
      <c r="D61" s="11"/>
      <c r="E61" s="11"/>
      <c r="F61" s="11" t="s">
        <v>21</v>
      </c>
      <c r="G61" s="13">
        <f>AVERAGE(G54:G60)</f>
        <v>0.50165559288047079</v>
      </c>
      <c r="H61" s="11" t="s">
        <v>20</v>
      </c>
      <c r="I61" s="16">
        <f>AVERAGE(I54:I60)</f>
        <v>0.42857142857142855</v>
      </c>
      <c r="J61" s="11"/>
      <c r="K61" s="11"/>
      <c r="L61" s="11"/>
    </row>
    <row r="62" spans="1:12" x14ac:dyDescent="0.2">
      <c r="A62" s="11"/>
      <c r="B62" s="11"/>
      <c r="C62" s="11"/>
      <c r="D62" s="11"/>
      <c r="E62" s="11"/>
      <c r="F62" s="11" t="s">
        <v>22</v>
      </c>
      <c r="G62" s="13">
        <f>MEDIAN(G54:G60)</f>
        <v>0.27570029541449503</v>
      </c>
      <c r="H62" s="11"/>
      <c r="I62" s="11"/>
      <c r="J62" s="11"/>
      <c r="K62" s="11"/>
      <c r="L62" s="11"/>
    </row>
    <row r="64" spans="1:12" x14ac:dyDescent="0.2">
      <c r="A64" s="11" t="s">
        <v>43</v>
      </c>
      <c r="B64" s="11">
        <v>8</v>
      </c>
      <c r="C64" s="11">
        <v>366</v>
      </c>
      <c r="D64" s="11">
        <v>2</v>
      </c>
      <c r="E64" s="11">
        <v>9125</v>
      </c>
      <c r="F64" s="12">
        <v>6102.3732795008264</v>
      </c>
      <c r="G64" s="13">
        <f t="shared" ref="G64:G68" si="24">ABS(E64-F64)/E64</f>
        <v>0.33124676389032037</v>
      </c>
      <c r="H64" s="14" t="str">
        <f>IF(G64&lt;=0.25,"YES","NO")</f>
        <v>NO</v>
      </c>
      <c r="I64" s="14">
        <f>IF(H64="YES",1,0)</f>
        <v>0</v>
      </c>
      <c r="J64" s="13">
        <f>ABS(E64-F64)</f>
        <v>3022.6267204991736</v>
      </c>
      <c r="K64" s="11" t="s">
        <v>4</v>
      </c>
      <c r="L64" s="13">
        <f>MIN(J64:J70)</f>
        <v>243.71627697841745</v>
      </c>
    </row>
    <row r="65" spans="1:12" x14ac:dyDescent="0.2">
      <c r="A65" s="11"/>
      <c r="B65" s="11">
        <v>17</v>
      </c>
      <c r="C65" s="11">
        <v>1849</v>
      </c>
      <c r="D65" s="11">
        <v>7</v>
      </c>
      <c r="E65" s="11">
        <v>25910</v>
      </c>
      <c r="F65" s="12">
        <v>36545.835645022707</v>
      </c>
      <c r="G65" s="13">
        <f t="shared" si="24"/>
        <v>0.41049153396459698</v>
      </c>
      <c r="H65" s="14" t="str">
        <f t="shared" ref="H65:H70" si="25">IF(G65&lt;=0.25,"YES","NO")</f>
        <v>NO</v>
      </c>
      <c r="I65" s="14">
        <f>IF(H65="YES",1,0)</f>
        <v>0</v>
      </c>
      <c r="J65" s="13">
        <f t="shared" ref="J65:J70" si="26">ABS(E65-F65)</f>
        <v>10635.835645022707</v>
      </c>
      <c r="K65" s="11" t="s">
        <v>25</v>
      </c>
      <c r="L65" s="13">
        <f>QUARTILE(J64:J70,1)</f>
        <v>978.40580608956134</v>
      </c>
    </row>
    <row r="66" spans="1:12" x14ac:dyDescent="0.2">
      <c r="A66" s="11"/>
      <c r="B66" s="11">
        <v>19</v>
      </c>
      <c r="C66" s="11">
        <v>434</v>
      </c>
      <c r="D66" s="11">
        <v>1</v>
      </c>
      <c r="E66" s="11">
        <v>15052</v>
      </c>
      <c r="F66" s="12">
        <v>8360.9223300970862</v>
      </c>
      <c r="G66" s="13">
        <f t="shared" si="24"/>
        <v>0.44453080453779659</v>
      </c>
      <c r="H66" s="14" t="str">
        <f t="shared" si="25"/>
        <v>NO</v>
      </c>
      <c r="I66" s="14">
        <f t="shared" ref="I66:I70" si="27">IF(H66="YES",1,0)</f>
        <v>0</v>
      </c>
      <c r="J66" s="13">
        <f t="shared" si="26"/>
        <v>6691.0776699029138</v>
      </c>
      <c r="K66" s="11" t="s">
        <v>26</v>
      </c>
      <c r="L66" s="15">
        <f>MEDIAN(J64:J70)</f>
        <v>3022.6267204991736</v>
      </c>
    </row>
    <row r="67" spans="1:12" x14ac:dyDescent="0.2">
      <c r="A67" s="11"/>
      <c r="B67" s="11">
        <v>30</v>
      </c>
      <c r="C67" s="11">
        <v>387</v>
      </c>
      <c r="D67" s="11">
        <v>4</v>
      </c>
      <c r="E67" s="11">
        <v>1798</v>
      </c>
      <c r="F67" s="12">
        <v>2924.6191099476437</v>
      </c>
      <c r="G67" s="13">
        <f t="shared" si="24"/>
        <v>0.62659572299646482</v>
      </c>
      <c r="H67" s="14" t="str">
        <f t="shared" si="25"/>
        <v>NO</v>
      </c>
      <c r="I67" s="14">
        <f t="shared" si="27"/>
        <v>0</v>
      </c>
      <c r="J67" s="13">
        <f t="shared" si="26"/>
        <v>1126.6191099476437</v>
      </c>
      <c r="K67" s="11" t="s">
        <v>27</v>
      </c>
      <c r="L67" s="13">
        <f>QUARTILE(J64:J70,3)</f>
        <v>5537.5924816795523</v>
      </c>
    </row>
    <row r="68" spans="1:12" x14ac:dyDescent="0.2">
      <c r="A68" s="11"/>
      <c r="B68" s="11">
        <v>39</v>
      </c>
      <c r="C68" s="11">
        <v>302</v>
      </c>
      <c r="D68" s="11">
        <v>4</v>
      </c>
      <c r="E68" s="11">
        <v>5787</v>
      </c>
      <c r="F68" s="12">
        <v>4956.807497768521</v>
      </c>
      <c r="G68" s="13">
        <f t="shared" si="24"/>
        <v>0.14345818251796769</v>
      </c>
      <c r="H68" s="14" t="str">
        <f t="shared" si="25"/>
        <v>YES</v>
      </c>
      <c r="I68" s="14">
        <f t="shared" si="27"/>
        <v>1</v>
      </c>
      <c r="J68" s="13">
        <f t="shared" si="26"/>
        <v>830.19250223147901</v>
      </c>
      <c r="K68" s="11" t="s">
        <v>28</v>
      </c>
      <c r="L68" s="13">
        <f>MAX(J64:J70)</f>
        <v>10635.835645022707</v>
      </c>
    </row>
    <row r="69" spans="1:12" x14ac:dyDescent="0.2">
      <c r="A69" s="11"/>
      <c r="B69" s="11">
        <v>48</v>
      </c>
      <c r="C69" s="11">
        <v>390</v>
      </c>
      <c r="D69" s="11">
        <v>4</v>
      </c>
      <c r="E69" s="11">
        <v>11023</v>
      </c>
      <c r="F69" s="12">
        <v>6638.8927065438083</v>
      </c>
      <c r="G69" s="13">
        <f>ABS(E69-F69)/E69</f>
        <v>0.39772360459549955</v>
      </c>
      <c r="H69" s="14" t="str">
        <f t="shared" si="25"/>
        <v>NO</v>
      </c>
      <c r="I69" s="14">
        <f t="shared" si="27"/>
        <v>0</v>
      </c>
      <c r="J69" s="13">
        <f t="shared" si="26"/>
        <v>4384.1072934561917</v>
      </c>
      <c r="K69" s="11"/>
      <c r="L69" s="11"/>
    </row>
    <row r="70" spans="1:12" x14ac:dyDescent="0.2">
      <c r="A70" s="11"/>
      <c r="B70" s="11">
        <v>49</v>
      </c>
      <c r="C70" s="11">
        <v>193</v>
      </c>
      <c r="D70" s="11">
        <v>6</v>
      </c>
      <c r="E70" s="11">
        <v>1755</v>
      </c>
      <c r="F70" s="12">
        <v>1511.2837230215825</v>
      </c>
      <c r="G70" s="13">
        <f>ABS(E70-F70)/E70</f>
        <v>0.13886967349197576</v>
      </c>
      <c r="H70" s="14" t="str">
        <f t="shared" si="25"/>
        <v>YES</v>
      </c>
      <c r="I70" s="14">
        <f t="shared" si="27"/>
        <v>1</v>
      </c>
      <c r="J70" s="13">
        <f t="shared" si="26"/>
        <v>243.71627697841745</v>
      </c>
      <c r="K70" s="11"/>
      <c r="L70" s="11"/>
    </row>
    <row r="71" spans="1:12" x14ac:dyDescent="0.2">
      <c r="A71" s="11"/>
      <c r="B71" s="11"/>
      <c r="C71" s="11"/>
      <c r="D71" s="11"/>
      <c r="E71" s="11"/>
      <c r="F71" s="11" t="s">
        <v>21</v>
      </c>
      <c r="G71" s="13">
        <f>AVERAGE(G64:G70)</f>
        <v>0.3561308979992317</v>
      </c>
      <c r="H71" s="11" t="s">
        <v>20</v>
      </c>
      <c r="I71" s="16">
        <f>AVERAGE(I64:I70)</f>
        <v>0.2857142857142857</v>
      </c>
      <c r="J71" s="11"/>
      <c r="K71" s="11"/>
      <c r="L71" s="11"/>
    </row>
    <row r="72" spans="1:12" x14ac:dyDescent="0.2">
      <c r="A72" s="11"/>
      <c r="B72" s="11"/>
      <c r="C72" s="11"/>
      <c r="D72" s="11"/>
      <c r="E72" s="11"/>
      <c r="F72" s="11" t="s">
        <v>22</v>
      </c>
      <c r="G72" s="13">
        <f>MEDIAN(G64:G70)</f>
        <v>0.39772360459549955</v>
      </c>
      <c r="H72" s="11"/>
      <c r="I72" s="11"/>
      <c r="J72" s="11"/>
      <c r="K72" s="11"/>
      <c r="L72" s="11"/>
    </row>
    <row r="74" spans="1:12" x14ac:dyDescent="0.2">
      <c r="E74" s="1" t="s">
        <v>86</v>
      </c>
      <c r="F74" s="1" t="s">
        <v>21</v>
      </c>
      <c r="G74" s="18">
        <f>AVERAGE(G43:G49,G54:G60,G64:G70)</f>
        <v>0.45998670145579368</v>
      </c>
      <c r="H74" s="1" t="s">
        <v>85</v>
      </c>
      <c r="I74" s="1">
        <f>AVERAGE(I43:I49,I54:I60,I64:I70)</f>
        <v>0.33333333333333331</v>
      </c>
    </row>
    <row r="75" spans="1:12" x14ac:dyDescent="0.2">
      <c r="E75" s="1"/>
      <c r="F75" s="1" t="s">
        <v>22</v>
      </c>
      <c r="G75" s="18">
        <f>MEDIAN(G43:G49,G54:G60,G64:G70)</f>
        <v>0.40940525277877382</v>
      </c>
      <c r="H75" s="1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5"/>
  <sheetViews>
    <sheetView topLeftCell="A42" zoomScale="139" zoomScaleNormal="139" workbookViewId="0">
      <selection activeCell="G74" sqref="G74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5.6640625" bestFit="1" customWidth="1"/>
    <col min="4" max="4" width="7.33203125" bestFit="1" customWidth="1"/>
    <col min="5" max="5" width="7.5" bestFit="1" customWidth="1"/>
    <col min="6" max="6" width="9.83203125" bestFit="1" customWidth="1"/>
    <col min="7" max="7" width="7.5" bestFit="1" customWidth="1"/>
    <col min="8" max="8" width="11.5" bestFit="1" customWidth="1"/>
    <col min="9" max="9" width="7.83203125" bestFit="1" customWidth="1"/>
    <col min="10" max="10" width="8.83203125" bestFit="1" customWidth="1"/>
    <col min="11" max="11" width="7.33203125" bestFit="1" customWidth="1"/>
    <col min="12" max="12" width="8.83203125" bestFit="1" customWidth="1"/>
    <col min="13" max="13" width="4.6640625" customWidth="1"/>
    <col min="14" max="14" width="14.5" bestFit="1" customWidth="1"/>
    <col min="15" max="18" width="7.6640625" bestFit="1" customWidth="1"/>
    <col min="19" max="19" width="8.83203125" bestFit="1" customWidth="1"/>
    <col min="20" max="21" width="7.6640625" bestFit="1" customWidth="1"/>
    <col min="22" max="22" width="8.83203125" bestFit="1" customWidth="1"/>
  </cols>
  <sheetData>
    <row r="2" spans="1:22" x14ac:dyDescent="0.2">
      <c r="B2" t="s">
        <v>11</v>
      </c>
      <c r="C2" t="s">
        <v>12</v>
      </c>
      <c r="D2" t="s">
        <v>13</v>
      </c>
      <c r="E2" t="s">
        <v>14</v>
      </c>
      <c r="F2" t="s">
        <v>16</v>
      </c>
      <c r="G2" t="s">
        <v>17</v>
      </c>
      <c r="H2" t="s">
        <v>19</v>
      </c>
      <c r="I2" t="s">
        <v>18</v>
      </c>
      <c r="J2" t="s">
        <v>24</v>
      </c>
      <c r="O2" t="s">
        <v>23</v>
      </c>
      <c r="P2" t="s">
        <v>29</v>
      </c>
      <c r="Q2" t="s">
        <v>30</v>
      </c>
      <c r="R2" t="s">
        <v>44</v>
      </c>
      <c r="S2" t="s">
        <v>45</v>
      </c>
      <c r="T2" t="s">
        <v>46</v>
      </c>
      <c r="U2" t="s">
        <v>47</v>
      </c>
      <c r="V2" t="s">
        <v>31</v>
      </c>
    </row>
    <row r="3" spans="1:22" x14ac:dyDescent="0.2">
      <c r="A3" t="s">
        <v>23</v>
      </c>
      <c r="B3">
        <v>1</v>
      </c>
      <c r="C3" s="9">
        <v>647</v>
      </c>
      <c r="D3" s="9">
        <v>8</v>
      </c>
      <c r="E3" s="9">
        <v>7871</v>
      </c>
      <c r="F3" s="3">
        <v>12444.784360189575</v>
      </c>
      <c r="G3" s="3">
        <f t="shared" ref="G3:G8" si="0">ABS(E3-F3)/E3</f>
        <v>0.58109317242911629</v>
      </c>
      <c r="H3" s="4" t="str">
        <f>IF(G3&lt;=0.25,"YES","NO")</f>
        <v>NO</v>
      </c>
      <c r="I3" s="4">
        <f>IF(H3="YES",1,0)</f>
        <v>0</v>
      </c>
      <c r="J3" s="10">
        <f>ABS(E3-F3)</f>
        <v>4573.7843601895747</v>
      </c>
      <c r="K3" t="s">
        <v>4</v>
      </c>
      <c r="L3" s="3">
        <f>MIN(J3:J9)</f>
        <v>46.09973045822062</v>
      </c>
      <c r="M3" s="3"/>
      <c r="N3" t="s">
        <v>25</v>
      </c>
      <c r="O3" s="3">
        <f>L4</f>
        <v>262.41967871485963</v>
      </c>
      <c r="P3" s="3">
        <f>L14</f>
        <v>42.812370117759883</v>
      </c>
      <c r="Q3" s="3">
        <f>L24</f>
        <v>356.17098445595866</v>
      </c>
      <c r="R3" s="3">
        <f>L34</f>
        <v>630.89502500281401</v>
      </c>
      <c r="S3" s="3">
        <f>L44</f>
        <v>655.02718354675471</v>
      </c>
      <c r="T3" s="3">
        <f>L55</f>
        <v>1309.2272109658531</v>
      </c>
      <c r="U3" s="3">
        <f>L65</f>
        <v>1338.2945205339022</v>
      </c>
      <c r="V3" s="3">
        <f>'Aggregate-K1'!K4</f>
        <v>280.86614173228372</v>
      </c>
    </row>
    <row r="4" spans="1:22" x14ac:dyDescent="0.2">
      <c r="B4">
        <v>2</v>
      </c>
      <c r="C4" s="9">
        <v>130</v>
      </c>
      <c r="D4" s="9">
        <v>9</v>
      </c>
      <c r="E4" s="9">
        <v>845</v>
      </c>
      <c r="F4" s="3">
        <v>1083.3333333333335</v>
      </c>
      <c r="G4" s="3">
        <f t="shared" si="0"/>
        <v>0.28205128205128221</v>
      </c>
      <c r="H4" s="4" t="str">
        <f t="shared" ref="H4:H9" si="1">IF(G4&lt;=0.25,"YES","NO")</f>
        <v>NO</v>
      </c>
      <c r="I4" s="4">
        <f>IF(H4="YES",1,0)</f>
        <v>0</v>
      </c>
      <c r="J4" s="10">
        <f t="shared" ref="J4:J9" si="2">ABS(E4-F4)</f>
        <v>238.33333333333348</v>
      </c>
      <c r="K4" t="s">
        <v>25</v>
      </c>
      <c r="L4" s="3">
        <f>QUARTILE(J3:J9,1)</f>
        <v>262.41967871485963</v>
      </c>
      <c r="M4" s="3"/>
      <c r="N4" t="s">
        <v>48</v>
      </c>
      <c r="O4" s="3">
        <f>L5-L4</f>
        <v>191.10357709909363</v>
      </c>
      <c r="P4" s="3">
        <f>L15-L14</f>
        <v>155.18762988224012</v>
      </c>
      <c r="Q4" s="3">
        <f>L25-L24</f>
        <v>1433.5940428664458</v>
      </c>
      <c r="R4" s="3">
        <f>L35-L34</f>
        <v>719.38136500524411</v>
      </c>
      <c r="S4" s="3">
        <f>L45-L44</f>
        <v>188.58490222322575</v>
      </c>
      <c r="T4" s="3">
        <f>L56-L55</f>
        <v>833.34611351988065</v>
      </c>
      <c r="U4" s="3">
        <f>L66-L65</f>
        <v>3093.709340469959</v>
      </c>
      <c r="V4" s="3">
        <f>'Aggregate-K1'!K5-'Aggregate-K1'!K4</f>
        <v>172.65711408166953</v>
      </c>
    </row>
    <row r="5" spans="1:22" x14ac:dyDescent="0.2">
      <c r="B5">
        <v>3</v>
      </c>
      <c r="C5" s="9">
        <v>254</v>
      </c>
      <c r="D5" s="9">
        <v>6</v>
      </c>
      <c r="E5" s="9">
        <v>2330</v>
      </c>
      <c r="F5" s="3">
        <v>2616.5060240963858</v>
      </c>
      <c r="G5" s="3">
        <f t="shared" si="0"/>
        <v>0.12296395883965054</v>
      </c>
      <c r="H5" s="4" t="str">
        <f t="shared" si="1"/>
        <v>YES</v>
      </c>
      <c r="I5" s="4">
        <f t="shared" ref="I5:I9" si="3">IF(H5="YES",1,0)</f>
        <v>1</v>
      </c>
      <c r="J5" s="10">
        <f t="shared" si="2"/>
        <v>286.50602409638577</v>
      </c>
      <c r="K5" t="s">
        <v>26</v>
      </c>
      <c r="L5" s="6">
        <f>MEDIAN(J3:J9)</f>
        <v>453.52325581395326</v>
      </c>
      <c r="M5" s="6"/>
      <c r="N5" t="s">
        <v>49</v>
      </c>
      <c r="O5" s="3">
        <f>L6-L5</f>
        <v>3366.6607089833838</v>
      </c>
      <c r="P5" s="3">
        <f>L16-L15</f>
        <v>730.89741869222871</v>
      </c>
      <c r="Q5" s="3">
        <f>L26-L25</f>
        <v>841.39952792910708</v>
      </c>
      <c r="R5" s="3">
        <f>L36-L35</f>
        <v>4921.0733511387452</v>
      </c>
      <c r="S5" s="3">
        <f>L46-L45</f>
        <v>1193.6077085744926</v>
      </c>
      <c r="T5" s="3">
        <f>L57-L56</f>
        <v>808.74437546758963</v>
      </c>
      <c r="U5" s="3">
        <f>L67-L66</f>
        <v>1841.2900161488578</v>
      </c>
      <c r="V5" s="3">
        <f>'Aggregate-K1'!K6-'Aggregate-K1'!K5</f>
        <v>2613.060313591146</v>
      </c>
    </row>
    <row r="6" spans="1:22" x14ac:dyDescent="0.2">
      <c r="B6">
        <v>4</v>
      </c>
      <c r="C6" s="9">
        <v>1056</v>
      </c>
      <c r="D6" s="9">
        <v>2</v>
      </c>
      <c r="E6" s="9">
        <v>21272</v>
      </c>
      <c r="F6" s="3">
        <v>14797.70686857761</v>
      </c>
      <c r="G6" s="3">
        <f t="shared" si="0"/>
        <v>0.30435751840082692</v>
      </c>
      <c r="H6" s="4" t="str">
        <f t="shared" si="1"/>
        <v>NO</v>
      </c>
      <c r="I6" s="4">
        <f t="shared" si="3"/>
        <v>0</v>
      </c>
      <c r="J6" s="10">
        <f t="shared" si="2"/>
        <v>6474.2931314223897</v>
      </c>
      <c r="K6" t="s">
        <v>27</v>
      </c>
      <c r="L6" s="3">
        <f>QUARTILE(J3:J9,3)</f>
        <v>3820.183964797337</v>
      </c>
      <c r="M6" s="3"/>
      <c r="N6" t="s">
        <v>50</v>
      </c>
      <c r="O6" s="3">
        <f>L7-L6</f>
        <v>2654.1091666250527</v>
      </c>
      <c r="P6" s="3">
        <f>L17-L16</f>
        <v>1374.904147887406</v>
      </c>
      <c r="Q6" s="3">
        <f>L27-L26</f>
        <v>2947.5815985946424</v>
      </c>
      <c r="R6" s="3">
        <f>L37-L36</f>
        <v>4043.5319099334938</v>
      </c>
      <c r="S6" s="3">
        <f>L47-L46</f>
        <v>4254.3738056555267</v>
      </c>
      <c r="T6" s="3">
        <f>L58-L57</f>
        <v>8556.3858682077007</v>
      </c>
      <c r="U6" s="3">
        <f>L68-L67</f>
        <v>4089.551312549178</v>
      </c>
      <c r="V6" s="3">
        <f>'Aggregate-K1'!K7-'Aggregate-K1'!K6</f>
        <v>17619.022779801253</v>
      </c>
    </row>
    <row r="7" spans="1:22" x14ac:dyDescent="0.2">
      <c r="B7">
        <v>5</v>
      </c>
      <c r="C7" s="9">
        <v>383</v>
      </c>
      <c r="D7" s="9">
        <v>4</v>
      </c>
      <c r="E7" s="9">
        <v>4224</v>
      </c>
      <c r="F7" s="3">
        <v>4177.9002695417794</v>
      </c>
      <c r="G7" s="3">
        <f t="shared" si="0"/>
        <v>1.0913761945601473E-2</v>
      </c>
      <c r="H7" s="4" t="str">
        <f t="shared" si="1"/>
        <v>YES</v>
      </c>
      <c r="I7" s="4">
        <f t="shared" si="3"/>
        <v>1</v>
      </c>
      <c r="J7" s="10">
        <f t="shared" si="2"/>
        <v>46.09973045822062</v>
      </c>
      <c r="K7" t="s">
        <v>28</v>
      </c>
      <c r="L7" s="3">
        <f>MAX(J3:J9)</f>
        <v>6474.2931314223897</v>
      </c>
      <c r="M7" s="3"/>
      <c r="N7" t="s">
        <v>51</v>
      </c>
      <c r="O7" s="3">
        <f>L4-L3</f>
        <v>216.31994825663901</v>
      </c>
      <c r="P7" s="3">
        <f>L14-L13</f>
        <v>37.99698550237531</v>
      </c>
      <c r="Q7" s="3">
        <f>L24-L23</f>
        <v>318.11411241804399</v>
      </c>
      <c r="R7" s="3">
        <f>L34-L33</f>
        <v>145.49502500281415</v>
      </c>
      <c r="S7" s="3">
        <f>L44-L43</f>
        <v>295.58840803655067</v>
      </c>
      <c r="T7" s="3">
        <f>L55-L54</f>
        <v>1082.5425351308827</v>
      </c>
      <c r="U7" s="3">
        <f>L65-L64</f>
        <v>1052.5229973550943</v>
      </c>
      <c r="V7" s="3">
        <f>'Aggregate-K1'!K4-'Aggregate-K1'!K3</f>
        <v>276.05075711689915</v>
      </c>
    </row>
    <row r="8" spans="1:22" x14ac:dyDescent="0.2">
      <c r="B8">
        <v>6</v>
      </c>
      <c r="C8" s="9">
        <v>345</v>
      </c>
      <c r="D8" s="9">
        <v>8</v>
      </c>
      <c r="E8" s="9">
        <v>2826</v>
      </c>
      <c r="F8" s="3">
        <v>2372.4767441860467</v>
      </c>
      <c r="G8" s="3">
        <f t="shared" si="0"/>
        <v>0.16048239766948097</v>
      </c>
      <c r="H8" s="4" t="str">
        <f t="shared" si="1"/>
        <v>YES</v>
      </c>
      <c r="I8" s="4">
        <f t="shared" si="3"/>
        <v>1</v>
      </c>
      <c r="J8" s="10">
        <f t="shared" si="2"/>
        <v>453.52325581395326</v>
      </c>
    </row>
    <row r="9" spans="1:22" x14ac:dyDescent="0.2">
      <c r="B9">
        <v>7</v>
      </c>
      <c r="C9" s="9">
        <v>209</v>
      </c>
      <c r="D9" s="9">
        <v>3</v>
      </c>
      <c r="E9" s="9">
        <v>7320</v>
      </c>
      <c r="F9" s="3">
        <v>4253.4164305949007</v>
      </c>
      <c r="G9" s="3">
        <f>ABS(E9-F9)/E9</f>
        <v>0.4189321816127185</v>
      </c>
      <c r="H9" s="4" t="str">
        <f t="shared" si="1"/>
        <v>NO</v>
      </c>
      <c r="I9" s="4">
        <f t="shared" si="3"/>
        <v>0</v>
      </c>
      <c r="J9" s="10">
        <f t="shared" si="2"/>
        <v>3066.5835694050993</v>
      </c>
    </row>
    <row r="10" spans="1:22" x14ac:dyDescent="0.2">
      <c r="F10" t="s">
        <v>21</v>
      </c>
      <c r="G10" s="3">
        <f>AVERAGE(G3:G9)</f>
        <v>0.26868489613552526</v>
      </c>
      <c r="H10" t="s">
        <v>20</v>
      </c>
      <c r="I10" s="5">
        <f>AVERAGE(I3:I9)</f>
        <v>0.42857142857142855</v>
      </c>
    </row>
    <row r="11" spans="1:22" x14ac:dyDescent="0.2">
      <c r="F11" t="s">
        <v>22</v>
      </c>
      <c r="G11" s="3">
        <f>MEDIAN(G3:G9)</f>
        <v>0.28205128205128221</v>
      </c>
    </row>
    <row r="12" spans="1:22" x14ac:dyDescent="0.2">
      <c r="G12" s="3"/>
    </row>
    <row r="13" spans="1:22" x14ac:dyDescent="0.2">
      <c r="A13" t="s">
        <v>29</v>
      </c>
      <c r="B13">
        <v>10</v>
      </c>
      <c r="C13">
        <v>181</v>
      </c>
      <c r="D13">
        <v>3</v>
      </c>
      <c r="E13">
        <v>4300</v>
      </c>
      <c r="F13">
        <v>1996.1984334203655</v>
      </c>
      <c r="G13" s="3">
        <f t="shared" ref="G13:G19" si="4">ABS(E13-F13)/E13</f>
        <v>0.53576780618131037</v>
      </c>
      <c r="H13" s="4" t="str">
        <f>IF(G13&lt;=0.25,"YES","NO")</f>
        <v>NO</v>
      </c>
      <c r="I13" s="4">
        <f>IF(H13="YES",1,0)</f>
        <v>0</v>
      </c>
      <c r="J13" s="10">
        <f>ABS(E13-F13)</f>
        <v>2303.8015665796347</v>
      </c>
      <c r="K13" t="s">
        <v>4</v>
      </c>
      <c r="L13" s="3">
        <f>MIN(J13:J19)</f>
        <v>4.8153846153845734</v>
      </c>
    </row>
    <row r="14" spans="1:22" x14ac:dyDescent="0.2">
      <c r="B14">
        <v>11</v>
      </c>
      <c r="C14">
        <v>739</v>
      </c>
      <c r="D14">
        <v>6</v>
      </c>
      <c r="E14">
        <v>4150</v>
      </c>
      <c r="F14">
        <v>5726.9286956521737</v>
      </c>
      <c r="G14" s="3">
        <f t="shared" si="4"/>
        <v>0.37998281822943947</v>
      </c>
      <c r="H14" s="4" t="str">
        <f>IF(G14&lt;=0.25,"YES","NO")</f>
        <v>NO</v>
      </c>
      <c r="I14" s="4">
        <f>IF(H14="YES",1,0)</f>
        <v>0</v>
      </c>
      <c r="J14" s="10">
        <f>ABS(E14-F14)</f>
        <v>1576.9286956521737</v>
      </c>
      <c r="K14" t="s">
        <v>25</v>
      </c>
      <c r="L14" s="3">
        <f>QUARTILE(J13:J19,1)</f>
        <v>42.812370117759883</v>
      </c>
    </row>
    <row r="15" spans="1:22" x14ac:dyDescent="0.2">
      <c r="B15">
        <v>12</v>
      </c>
      <c r="C15">
        <v>108</v>
      </c>
      <c r="D15">
        <v>7</v>
      </c>
      <c r="E15">
        <v>900</v>
      </c>
      <c r="F15">
        <v>702</v>
      </c>
      <c r="G15" s="3">
        <f t="shared" si="4"/>
        <v>0.22</v>
      </c>
      <c r="H15" s="4" t="str">
        <f>IF(G15&lt;=0.25,"YES","NO")</f>
        <v>YES</v>
      </c>
      <c r="I15" s="4">
        <f>IF(H15="YES",1,0)</f>
        <v>1</v>
      </c>
      <c r="J15" s="10">
        <f>ABS(E15-F15)</f>
        <v>198</v>
      </c>
      <c r="K15" t="s">
        <v>26</v>
      </c>
      <c r="L15" s="6">
        <f>MEDIAN(J13:J19)</f>
        <v>198</v>
      </c>
    </row>
    <row r="16" spans="1:22" x14ac:dyDescent="0.2">
      <c r="B16">
        <v>13</v>
      </c>
      <c r="C16">
        <v>48</v>
      </c>
      <c r="D16">
        <v>6</v>
      </c>
      <c r="E16">
        <v>583</v>
      </c>
      <c r="F16">
        <v>587.81538461538457</v>
      </c>
      <c r="G16" s="3">
        <f t="shared" si="4"/>
        <v>8.2596648634383762E-3</v>
      </c>
      <c r="H16" s="4" t="str">
        <f t="shared" ref="H16:H19" si="5">IF(G16&lt;=0.25,"YES","NO")</f>
        <v>YES</v>
      </c>
      <c r="I16" s="4">
        <f t="shared" ref="I16:I19" si="6">IF(H16="YES",1,0)</f>
        <v>1</v>
      </c>
      <c r="J16" s="10">
        <f t="shared" ref="J16:J19" si="7">ABS(E16-F16)</f>
        <v>4.8153846153845734</v>
      </c>
      <c r="K16" t="s">
        <v>27</v>
      </c>
      <c r="L16" s="3">
        <f>QUARTILE(J13:J19,3)</f>
        <v>928.89741869222871</v>
      </c>
    </row>
    <row r="17" spans="1:12" x14ac:dyDescent="0.2">
      <c r="B17">
        <v>14</v>
      </c>
      <c r="C17">
        <v>249</v>
      </c>
      <c r="D17">
        <v>7</v>
      </c>
      <c r="E17">
        <v>2565</v>
      </c>
      <c r="F17">
        <v>2284.1338582677163</v>
      </c>
      <c r="G17" s="3">
        <f t="shared" si="4"/>
        <v>0.10949947046092932</v>
      </c>
      <c r="H17" s="4" t="str">
        <f t="shared" si="5"/>
        <v>YES</v>
      </c>
      <c r="I17" s="4">
        <f t="shared" si="6"/>
        <v>1</v>
      </c>
      <c r="J17" s="10">
        <f t="shared" si="7"/>
        <v>280.86614173228372</v>
      </c>
      <c r="K17" t="s">
        <v>28</v>
      </c>
      <c r="L17" s="3">
        <f>MAX(J13:J19)</f>
        <v>2303.8015665796347</v>
      </c>
    </row>
    <row r="18" spans="1:12" x14ac:dyDescent="0.2">
      <c r="B18">
        <v>15</v>
      </c>
      <c r="C18">
        <v>371</v>
      </c>
      <c r="D18">
        <v>8</v>
      </c>
      <c r="E18">
        <v>4047</v>
      </c>
      <c r="F18">
        <v>4091.6553524804176</v>
      </c>
      <c r="G18" s="3">
        <f t="shared" si="4"/>
        <v>1.1034186429557105E-2</v>
      </c>
      <c r="H18" s="4" t="str">
        <f t="shared" si="5"/>
        <v>YES</v>
      </c>
      <c r="I18" s="4">
        <f t="shared" si="6"/>
        <v>1</v>
      </c>
      <c r="J18" s="10">
        <f t="shared" si="7"/>
        <v>44.655352480417605</v>
      </c>
    </row>
    <row r="19" spans="1:12" x14ac:dyDescent="0.2">
      <c r="B19">
        <v>16</v>
      </c>
      <c r="C19">
        <v>211</v>
      </c>
      <c r="D19">
        <v>3</v>
      </c>
      <c r="E19">
        <v>1520</v>
      </c>
      <c r="F19">
        <v>1560.9693877551022</v>
      </c>
      <c r="G19" s="3">
        <f t="shared" si="4"/>
        <v>2.6953544575725106E-2</v>
      </c>
      <c r="H19" s="4" t="str">
        <f t="shared" si="5"/>
        <v>YES</v>
      </c>
      <c r="I19" s="4">
        <f t="shared" si="6"/>
        <v>1</v>
      </c>
      <c r="J19" s="10">
        <f t="shared" si="7"/>
        <v>40.969387755102161</v>
      </c>
    </row>
    <row r="20" spans="1:12" x14ac:dyDescent="0.2">
      <c r="F20" t="s">
        <v>21</v>
      </c>
      <c r="G20" s="3">
        <f>AVERAGE(G13:G19)</f>
        <v>0.18449964153434281</v>
      </c>
      <c r="H20" t="s">
        <v>20</v>
      </c>
      <c r="I20" s="5">
        <f>AVERAGE(I13:I19)</f>
        <v>0.7142857142857143</v>
      </c>
    </row>
    <row r="21" spans="1:12" x14ac:dyDescent="0.2">
      <c r="F21" t="s">
        <v>22</v>
      </c>
      <c r="G21" s="3">
        <f>MEDIAN(G13:G19)</f>
        <v>0.10949947046092932</v>
      </c>
    </row>
    <row r="22" spans="1:12" x14ac:dyDescent="0.2">
      <c r="G22" s="3"/>
    </row>
    <row r="23" spans="1:12" x14ac:dyDescent="0.2">
      <c r="A23" t="s">
        <v>32</v>
      </c>
      <c r="B23">
        <v>22</v>
      </c>
      <c r="C23">
        <v>304</v>
      </c>
      <c r="D23">
        <v>7</v>
      </c>
      <c r="E23">
        <v>9369</v>
      </c>
      <c r="F23">
        <v>7579.2349726775956</v>
      </c>
      <c r="G23" s="3">
        <f t="shared" ref="G23:G29" si="8">ABS(E23-F23)/E23</f>
        <v>0.19103052911969307</v>
      </c>
      <c r="H23" s="4" t="str">
        <f>IF(G23&lt;=0.25,"YES","NO")</f>
        <v>YES</v>
      </c>
      <c r="I23" s="4">
        <f>IF(H23="YES",1,0)</f>
        <v>1</v>
      </c>
      <c r="J23" s="10">
        <f>ABS(E23-F23)</f>
        <v>1789.7650273224044</v>
      </c>
      <c r="K23" t="s">
        <v>4</v>
      </c>
      <c r="L23" s="3">
        <f>MIN(J23:J29)</f>
        <v>38.056872037914673</v>
      </c>
    </row>
    <row r="24" spans="1:12" x14ac:dyDescent="0.2">
      <c r="B24">
        <v>23</v>
      </c>
      <c r="C24">
        <v>353</v>
      </c>
      <c r="D24">
        <v>5</v>
      </c>
      <c r="E24">
        <v>7184</v>
      </c>
      <c r="F24">
        <v>5066.7979797979797</v>
      </c>
      <c r="G24" s="3">
        <f t="shared" si="8"/>
        <v>0.29471074891453514</v>
      </c>
      <c r="H24" s="4" t="str">
        <f>IF(G24&lt;=0.25,"YES","NO")</f>
        <v>NO</v>
      </c>
      <c r="I24" s="4">
        <f>IF(H24="YES",1,0)</f>
        <v>0</v>
      </c>
      <c r="J24" s="10">
        <f>ABS(E24-F24)</f>
        <v>2117.2020202020203</v>
      </c>
      <c r="K24" t="s">
        <v>25</v>
      </c>
      <c r="L24" s="3">
        <f>QUARTILE(J23:J29,1)</f>
        <v>356.17098445595866</v>
      </c>
    </row>
    <row r="25" spans="1:12" x14ac:dyDescent="0.2">
      <c r="B25">
        <v>24</v>
      </c>
      <c r="C25">
        <v>567</v>
      </c>
      <c r="D25">
        <v>8</v>
      </c>
      <c r="E25">
        <v>10447</v>
      </c>
      <c r="F25">
        <v>16025.746153846154</v>
      </c>
      <c r="G25" s="3">
        <f t="shared" si="8"/>
        <v>0.53400460934681282</v>
      </c>
      <c r="H25" s="4" t="str">
        <f>IF(G25&lt;=0.25,"YES","NO")</f>
        <v>NO</v>
      </c>
      <c r="I25" s="4">
        <f>IF(H25="YES",1,0)</f>
        <v>0</v>
      </c>
      <c r="J25" s="10">
        <f>ABS(E25-F25)</f>
        <v>5578.7461538461539</v>
      </c>
      <c r="K25" t="s">
        <v>26</v>
      </c>
      <c r="L25" s="6">
        <f>MEDIAN(J23:J29)</f>
        <v>1789.7650273224044</v>
      </c>
    </row>
    <row r="26" spans="1:12" x14ac:dyDescent="0.2">
      <c r="B26">
        <v>25</v>
      </c>
      <c r="C26">
        <v>467</v>
      </c>
      <c r="D26">
        <v>7</v>
      </c>
      <c r="E26">
        <v>5100</v>
      </c>
      <c r="F26">
        <v>8245.1270903010027</v>
      </c>
      <c r="G26" s="3">
        <f t="shared" si="8"/>
        <v>0.61669158633352994</v>
      </c>
      <c r="H26" s="4" t="str">
        <f t="shared" ref="H26:H29" si="9">IF(G26&lt;=0.25,"YES","NO")</f>
        <v>NO</v>
      </c>
      <c r="I26" s="4">
        <f t="shared" ref="I26:I29" si="10">IF(H26="YES",1,0)</f>
        <v>0</v>
      </c>
      <c r="J26" s="10">
        <f t="shared" ref="J26:J29" si="11">ABS(E26-F26)</f>
        <v>3145.1270903010027</v>
      </c>
      <c r="K26" t="s">
        <v>27</v>
      </c>
      <c r="L26" s="3">
        <f>QUARTILE(J23:J29,3)</f>
        <v>2631.1645552515115</v>
      </c>
    </row>
    <row r="27" spans="1:12" x14ac:dyDescent="0.2">
      <c r="B27">
        <v>27</v>
      </c>
      <c r="C27">
        <v>253</v>
      </c>
      <c r="D27">
        <v>8</v>
      </c>
      <c r="E27">
        <v>1651</v>
      </c>
      <c r="F27">
        <v>2300.5958549222801</v>
      </c>
      <c r="G27" s="3">
        <f t="shared" si="8"/>
        <v>0.39345599934723202</v>
      </c>
      <c r="H27" s="4" t="str">
        <f t="shared" si="9"/>
        <v>NO</v>
      </c>
      <c r="I27" s="4">
        <f t="shared" si="10"/>
        <v>0</v>
      </c>
      <c r="J27" s="10">
        <f t="shared" si="11"/>
        <v>649.59585492228007</v>
      </c>
      <c r="K27" t="s">
        <v>28</v>
      </c>
      <c r="L27" s="3">
        <f>MAX(J23:J29)</f>
        <v>5578.7461538461539</v>
      </c>
    </row>
    <row r="28" spans="1:12" x14ac:dyDescent="0.2">
      <c r="B28">
        <v>28</v>
      </c>
      <c r="C28">
        <v>196</v>
      </c>
      <c r="D28">
        <v>7</v>
      </c>
      <c r="E28">
        <v>1450</v>
      </c>
      <c r="F28">
        <v>1411.9431279620853</v>
      </c>
      <c r="G28" s="3">
        <f t="shared" si="8"/>
        <v>2.6246118646837704E-2</v>
      </c>
      <c r="H28" s="4" t="str">
        <f t="shared" si="9"/>
        <v>YES</v>
      </c>
      <c r="I28" s="4">
        <f t="shared" si="10"/>
        <v>1</v>
      </c>
      <c r="J28" s="10">
        <f t="shared" si="11"/>
        <v>38.056872037914673</v>
      </c>
    </row>
    <row r="29" spans="1:12" x14ac:dyDescent="0.2">
      <c r="B29">
        <v>29</v>
      </c>
      <c r="C29">
        <v>185</v>
      </c>
      <c r="D29">
        <v>8</v>
      </c>
      <c r="E29">
        <v>1745</v>
      </c>
      <c r="F29">
        <v>1682.2538860103627</v>
      </c>
      <c r="G29" s="3">
        <f t="shared" si="8"/>
        <v>3.5957658446783523E-2</v>
      </c>
      <c r="H29" s="4" t="str">
        <f t="shared" si="9"/>
        <v>YES</v>
      </c>
      <c r="I29" s="4">
        <f t="shared" si="10"/>
        <v>1</v>
      </c>
      <c r="J29" s="10">
        <f t="shared" si="11"/>
        <v>62.746113989637252</v>
      </c>
    </row>
    <row r="30" spans="1:12" x14ac:dyDescent="0.2">
      <c r="F30" t="s">
        <v>21</v>
      </c>
      <c r="G30" s="3">
        <f>AVERAGE(G23:G29)</f>
        <v>0.29887103573648915</v>
      </c>
      <c r="H30" t="s">
        <v>20</v>
      </c>
      <c r="I30" s="5">
        <f>AVERAGE(I23:I29)</f>
        <v>0.42857142857142855</v>
      </c>
    </row>
    <row r="31" spans="1:12" x14ac:dyDescent="0.2">
      <c r="F31" t="s">
        <v>22</v>
      </c>
      <c r="G31" s="3">
        <f>MEDIAN(G23:G29)</f>
        <v>0.29471074891453514</v>
      </c>
    </row>
    <row r="32" spans="1:12" x14ac:dyDescent="0.2">
      <c r="G32" s="3"/>
    </row>
    <row r="33" spans="1:12" x14ac:dyDescent="0.2">
      <c r="A33" s="11" t="s">
        <v>40</v>
      </c>
      <c r="B33" s="11">
        <v>31</v>
      </c>
      <c r="C33" s="11">
        <v>430</v>
      </c>
      <c r="D33" s="11">
        <v>4</v>
      </c>
      <c r="E33" s="11">
        <v>2957</v>
      </c>
      <c r="F33" s="11">
        <v>4307.2763900080581</v>
      </c>
      <c r="G33" s="13">
        <f t="shared" ref="G33:G39" si="12">ABS(E33-F33)/E33</f>
        <v>0.45663726412176464</v>
      </c>
      <c r="H33" s="14" t="str">
        <f>IF(G33&lt;=0.25,"YES","NO")</f>
        <v>NO</v>
      </c>
      <c r="I33" s="14">
        <f>IF(H33="YES",1,0)</f>
        <v>0</v>
      </c>
      <c r="J33" s="17">
        <f>ABS(E33-F33)</f>
        <v>1350.2763900080581</v>
      </c>
      <c r="K33" s="11" t="s">
        <v>4</v>
      </c>
      <c r="L33" s="13">
        <f>MIN(J33:J39)</f>
        <v>485.39999999999986</v>
      </c>
    </row>
    <row r="34" spans="1:12" x14ac:dyDescent="0.2">
      <c r="A34" s="11"/>
      <c r="B34" s="11">
        <v>32</v>
      </c>
      <c r="C34" s="11">
        <v>204</v>
      </c>
      <c r="D34" s="11">
        <v>5</v>
      </c>
      <c r="E34" s="11">
        <v>963</v>
      </c>
      <c r="F34" s="11">
        <v>1448.3999999999999</v>
      </c>
      <c r="G34" s="13">
        <f t="shared" si="12"/>
        <v>0.50404984423676003</v>
      </c>
      <c r="H34" s="14" t="str">
        <f>IF(G34&lt;=0.25,"YES","NO")</f>
        <v>NO</v>
      </c>
      <c r="I34" s="14">
        <f>IF(H34="YES",1,0)</f>
        <v>0</v>
      </c>
      <c r="J34" s="17">
        <f>ABS(E34-F34)</f>
        <v>485.39999999999986</v>
      </c>
      <c r="K34" s="11" t="s">
        <v>25</v>
      </c>
      <c r="L34" s="13">
        <f>QUARTILE(J33:J39,1)</f>
        <v>630.89502500281401</v>
      </c>
    </row>
    <row r="35" spans="1:12" x14ac:dyDescent="0.2">
      <c r="A35" s="11"/>
      <c r="B35" s="11">
        <v>33</v>
      </c>
      <c r="C35" s="11">
        <v>71</v>
      </c>
      <c r="D35" s="11">
        <v>4</v>
      </c>
      <c r="E35" s="11">
        <v>1233</v>
      </c>
      <c r="F35" s="11">
        <v>506.57858136300416</v>
      </c>
      <c r="G35" s="13">
        <f t="shared" si="12"/>
        <v>0.58914956904865845</v>
      </c>
      <c r="H35" s="14" t="str">
        <f>IF(G35&lt;=0.25,"YES","NO")</f>
        <v>NO</v>
      </c>
      <c r="I35" s="14">
        <f>IF(H35="YES",1,0)</f>
        <v>0</v>
      </c>
      <c r="J35" s="17">
        <f>ABS(E35-F35)</f>
        <v>726.4214186369959</v>
      </c>
      <c r="K35" s="11" t="s">
        <v>26</v>
      </c>
      <c r="L35" s="15">
        <f>MEDIAN(J33:J39)</f>
        <v>1350.2763900080581</v>
      </c>
    </row>
    <row r="36" spans="1:12" x14ac:dyDescent="0.2">
      <c r="A36" s="11"/>
      <c r="B36" s="11">
        <v>34</v>
      </c>
      <c r="C36" s="11">
        <v>840</v>
      </c>
      <c r="D36" s="11">
        <v>7</v>
      </c>
      <c r="E36" s="11">
        <v>3240</v>
      </c>
      <c r="F36" s="11">
        <v>8414.2143432715548</v>
      </c>
      <c r="G36" s="13">
        <f t="shared" si="12"/>
        <v>1.5969797355776403</v>
      </c>
      <c r="H36" s="14" t="str">
        <f t="shared" ref="H36:H39" si="13">IF(G36&lt;=0.25,"YES","NO")</f>
        <v>NO</v>
      </c>
      <c r="I36" s="14">
        <f t="shared" ref="I36:I39" si="14">IF(H36="YES",1,0)</f>
        <v>0</v>
      </c>
      <c r="J36" s="17">
        <f t="shared" ref="J36:J39" si="15">ABS(E36-F36)</f>
        <v>5174.2143432715548</v>
      </c>
      <c r="K36" s="11" t="s">
        <v>27</v>
      </c>
      <c r="L36" s="13">
        <f>QUARTILE(J33:J39,3)</f>
        <v>6271.3497411468034</v>
      </c>
    </row>
    <row r="37" spans="1:12" x14ac:dyDescent="0.2">
      <c r="A37" s="11"/>
      <c r="B37" s="11">
        <v>35</v>
      </c>
      <c r="C37" s="11">
        <v>1648</v>
      </c>
      <c r="D37" s="11">
        <v>6</v>
      </c>
      <c r="E37" s="11">
        <v>10000</v>
      </c>
      <c r="F37" s="11">
        <v>20314.881651080297</v>
      </c>
      <c r="G37" s="13">
        <f t="shared" si="12"/>
        <v>1.0314881651080297</v>
      </c>
      <c r="H37" s="14" t="str">
        <f t="shared" si="13"/>
        <v>NO</v>
      </c>
      <c r="I37" s="14">
        <f t="shared" si="14"/>
        <v>0</v>
      </c>
      <c r="J37" s="17">
        <f t="shared" si="15"/>
        <v>10314.881651080297</v>
      </c>
      <c r="K37" s="11" t="s">
        <v>28</v>
      </c>
      <c r="L37" s="13">
        <f>MAX(J33:J39)</f>
        <v>10314.881651080297</v>
      </c>
    </row>
    <row r="38" spans="1:12" x14ac:dyDescent="0.2">
      <c r="A38" s="11"/>
      <c r="B38" s="11">
        <v>36</v>
      </c>
      <c r="C38" s="11">
        <v>1035</v>
      </c>
      <c r="D38" s="11">
        <v>7</v>
      </c>
      <c r="E38" s="11">
        <v>6800</v>
      </c>
      <c r="F38" s="11">
        <v>14168.485139022052</v>
      </c>
      <c r="G38" s="13">
        <f t="shared" si="12"/>
        <v>1.083600755738537</v>
      </c>
      <c r="H38" s="14" t="str">
        <f t="shared" si="13"/>
        <v>NO</v>
      </c>
      <c r="I38" s="14">
        <f t="shared" si="14"/>
        <v>0</v>
      </c>
      <c r="J38" s="17">
        <f t="shared" si="15"/>
        <v>7368.485139022052</v>
      </c>
      <c r="K38" s="11"/>
      <c r="L38" s="11"/>
    </row>
    <row r="39" spans="1:12" x14ac:dyDescent="0.2">
      <c r="A39" s="11"/>
      <c r="B39" s="11">
        <v>37</v>
      </c>
      <c r="C39" s="11">
        <v>548</v>
      </c>
      <c r="D39" s="11">
        <v>1</v>
      </c>
      <c r="E39" s="11">
        <v>3850</v>
      </c>
      <c r="F39" s="11">
        <v>4385.3686313686321</v>
      </c>
      <c r="G39" s="13">
        <f t="shared" si="12"/>
        <v>0.13905678736847588</v>
      </c>
      <c r="H39" s="14" t="str">
        <f t="shared" si="13"/>
        <v>YES</v>
      </c>
      <c r="I39" s="14">
        <f t="shared" si="14"/>
        <v>1</v>
      </c>
      <c r="J39" s="17">
        <f t="shared" si="15"/>
        <v>535.36863136863212</v>
      </c>
      <c r="K39" s="11"/>
      <c r="L39" s="11"/>
    </row>
    <row r="40" spans="1:12" x14ac:dyDescent="0.2">
      <c r="A40" s="11"/>
      <c r="B40" s="11"/>
      <c r="C40" s="11"/>
      <c r="D40" s="11"/>
      <c r="E40" s="11"/>
      <c r="F40" s="11" t="s">
        <v>21</v>
      </c>
      <c r="G40" s="13">
        <f>AVERAGE(G33:G39)</f>
        <v>0.77156601731426666</v>
      </c>
      <c r="H40" s="11" t="s">
        <v>20</v>
      </c>
      <c r="I40" s="16">
        <f>AVERAGE(I33:I39)</f>
        <v>0.14285714285714285</v>
      </c>
      <c r="J40" s="11"/>
      <c r="K40" s="11"/>
      <c r="L40" s="11"/>
    </row>
    <row r="41" spans="1:12" x14ac:dyDescent="0.2">
      <c r="A41" s="11"/>
      <c r="B41" s="11"/>
      <c r="C41" s="11"/>
      <c r="D41" s="11"/>
      <c r="E41" s="11"/>
      <c r="F41" s="11" t="s">
        <v>22</v>
      </c>
      <c r="G41" s="13">
        <f>MEDIAN(G33:G39)</f>
        <v>0.58914956904865845</v>
      </c>
      <c r="H41" s="11"/>
      <c r="I41" s="11"/>
      <c r="J41" s="11"/>
      <c r="K41" s="11"/>
      <c r="L41" s="11"/>
    </row>
    <row r="42" spans="1:12" x14ac:dyDescent="0.2">
      <c r="G42" s="3"/>
    </row>
    <row r="43" spans="1:12" x14ac:dyDescent="0.2">
      <c r="A43" s="11" t="s">
        <v>41</v>
      </c>
      <c r="B43" s="11">
        <v>41</v>
      </c>
      <c r="C43" s="11">
        <v>253</v>
      </c>
      <c r="D43" s="11">
        <v>7</v>
      </c>
      <c r="E43" s="11">
        <v>1100</v>
      </c>
      <c r="F43" s="11">
        <v>1943.6120857699805</v>
      </c>
      <c r="G43" s="13">
        <f t="shared" ref="G43:G49" si="16">ABS(E43-F43)/E43</f>
        <v>0.76692007797270956</v>
      </c>
      <c r="H43" s="14" t="str">
        <f>IF(G43&lt;=0.25,"YES","NO")</f>
        <v>NO</v>
      </c>
      <c r="I43" s="14">
        <f>IF(H43="YES",1,0)</f>
        <v>0</v>
      </c>
      <c r="J43" s="17">
        <f>ABS(E43-F43)</f>
        <v>843.61208576998047</v>
      </c>
      <c r="K43" s="11" t="s">
        <v>4</v>
      </c>
      <c r="L43" s="13">
        <f>MIN(J43:J49)</f>
        <v>359.43877551020404</v>
      </c>
    </row>
    <row r="44" spans="1:12" x14ac:dyDescent="0.2">
      <c r="A44" s="11"/>
      <c r="B44" s="11">
        <v>42</v>
      </c>
      <c r="C44" s="11">
        <v>227</v>
      </c>
      <c r="D44" s="11">
        <v>8</v>
      </c>
      <c r="E44" s="11">
        <v>5578</v>
      </c>
      <c r="F44" s="11">
        <v>2927.0745501285346</v>
      </c>
      <c r="G44" s="13">
        <f t="shared" si="16"/>
        <v>0.47524658477437531</v>
      </c>
      <c r="H44" s="14" t="str">
        <f>IF(G44&lt;=0.25,"YES","NO")</f>
        <v>NO</v>
      </c>
      <c r="I44" s="14">
        <f>IF(H44="YES",1,0)</f>
        <v>0</v>
      </c>
      <c r="J44" s="17">
        <f>ABS(E44-F44)</f>
        <v>2650.9254498714654</v>
      </c>
      <c r="K44" s="11" t="s">
        <v>25</v>
      </c>
      <c r="L44" s="13">
        <f>QUARTILE(J43:J49,1)</f>
        <v>655.02718354675471</v>
      </c>
    </row>
    <row r="45" spans="1:12" x14ac:dyDescent="0.2">
      <c r="A45" s="11"/>
      <c r="B45" s="11">
        <v>43</v>
      </c>
      <c r="C45" s="11">
        <v>59</v>
      </c>
      <c r="D45" s="11">
        <v>8</v>
      </c>
      <c r="E45" s="11">
        <v>1060</v>
      </c>
      <c r="F45" s="11">
        <v>453.25341130604289</v>
      </c>
      <c r="G45" s="13">
        <f t="shared" si="16"/>
        <v>0.57240244216411051</v>
      </c>
      <c r="H45" s="14" t="str">
        <f>IF(G45&lt;=0.25,"YES","NO")</f>
        <v>NO</v>
      </c>
      <c r="I45" s="14">
        <f>IF(H45="YES",1,0)</f>
        <v>0</v>
      </c>
      <c r="J45" s="17">
        <f>ABS(E45-F45)</f>
        <v>606.74658869395716</v>
      </c>
      <c r="K45" s="11" t="s">
        <v>26</v>
      </c>
      <c r="L45" s="15">
        <f>MEDIAN(J43:J49)</f>
        <v>843.61208576998047</v>
      </c>
    </row>
    <row r="46" spans="1:12" x14ac:dyDescent="0.2">
      <c r="A46" s="11"/>
      <c r="B46" s="11">
        <v>44</v>
      </c>
      <c r="C46" s="11">
        <v>299</v>
      </c>
      <c r="D46" s="11">
        <v>7</v>
      </c>
      <c r="E46" s="11">
        <v>5279</v>
      </c>
      <c r="F46" s="11">
        <v>3855.4858611825193</v>
      </c>
      <c r="G46" s="13">
        <f t="shared" si="16"/>
        <v>0.26965602174985426</v>
      </c>
      <c r="H46" s="14" t="str">
        <f t="shared" ref="H46:H49" si="17">IF(G46&lt;=0.25,"YES","NO")</f>
        <v>NO</v>
      </c>
      <c r="I46" s="14">
        <f t="shared" ref="I46:I49" si="18">IF(H46="YES",1,0)</f>
        <v>0</v>
      </c>
      <c r="J46" s="17">
        <f t="shared" ref="J46:J49" si="19">ABS(E46-F46)</f>
        <v>1423.5141388174807</v>
      </c>
      <c r="K46" s="11" t="s">
        <v>27</v>
      </c>
      <c r="L46" s="13">
        <f>QUARTILE(J43:J49,3)</f>
        <v>2037.219794344473</v>
      </c>
    </row>
    <row r="47" spans="1:12" x14ac:dyDescent="0.2">
      <c r="A47" s="11"/>
      <c r="B47" s="11">
        <v>45</v>
      </c>
      <c r="C47" s="11">
        <v>422</v>
      </c>
      <c r="D47" s="11">
        <v>5</v>
      </c>
      <c r="E47" s="11">
        <v>8117</v>
      </c>
      <c r="F47" s="11">
        <v>7413.6922216004477</v>
      </c>
      <c r="G47" s="13">
        <f t="shared" si="16"/>
        <v>8.6646270592528302E-2</v>
      </c>
      <c r="H47" s="14" t="str">
        <f t="shared" si="17"/>
        <v>YES</v>
      </c>
      <c r="I47" s="14">
        <f t="shared" si="18"/>
        <v>1</v>
      </c>
      <c r="J47" s="17">
        <f t="shared" si="19"/>
        <v>703.30777839955226</v>
      </c>
      <c r="K47" s="11" t="s">
        <v>28</v>
      </c>
      <c r="L47" s="13">
        <f>MAX(J43:J49)</f>
        <v>6291.5936000000002</v>
      </c>
    </row>
    <row r="48" spans="1:12" x14ac:dyDescent="0.2">
      <c r="A48" s="11"/>
      <c r="B48" s="11">
        <v>46</v>
      </c>
      <c r="C48" s="11">
        <v>1058</v>
      </c>
      <c r="D48" s="11">
        <v>6</v>
      </c>
      <c r="E48" s="11">
        <v>8710</v>
      </c>
      <c r="F48" s="11">
        <v>15001.5936</v>
      </c>
      <c r="G48" s="13">
        <f t="shared" si="16"/>
        <v>0.72234140068886343</v>
      </c>
      <c r="H48" s="14" t="str">
        <f t="shared" si="17"/>
        <v>NO</v>
      </c>
      <c r="I48" s="14">
        <f t="shared" si="18"/>
        <v>0</v>
      </c>
      <c r="J48" s="17">
        <f t="shared" si="19"/>
        <v>6291.5936000000002</v>
      </c>
      <c r="K48" s="11"/>
      <c r="L48" s="11"/>
    </row>
    <row r="49" spans="1:12" x14ac:dyDescent="0.2">
      <c r="A49" s="11"/>
      <c r="B49" s="11">
        <v>47</v>
      </c>
      <c r="C49" s="11">
        <v>65</v>
      </c>
      <c r="D49" s="11">
        <v>6</v>
      </c>
      <c r="E49" s="11">
        <v>796</v>
      </c>
      <c r="F49" s="11">
        <v>436.56122448979596</v>
      </c>
      <c r="G49" s="13">
        <f t="shared" si="16"/>
        <v>0.45155625064095983</v>
      </c>
      <c r="H49" s="14" t="str">
        <f t="shared" si="17"/>
        <v>NO</v>
      </c>
      <c r="I49" s="14">
        <f t="shared" si="18"/>
        <v>0</v>
      </c>
      <c r="J49" s="17">
        <f t="shared" si="19"/>
        <v>359.43877551020404</v>
      </c>
      <c r="K49" s="11"/>
      <c r="L49" s="11"/>
    </row>
    <row r="50" spans="1:12" x14ac:dyDescent="0.2">
      <c r="A50" s="11"/>
      <c r="B50" s="11"/>
      <c r="C50" s="11"/>
      <c r="D50" s="11"/>
      <c r="E50" s="11"/>
      <c r="F50" s="11" t="s">
        <v>21</v>
      </c>
      <c r="G50" s="13">
        <f>AVERAGE(G43:G49)</f>
        <v>0.47782414979762883</v>
      </c>
      <c r="H50" s="11" t="s">
        <v>20</v>
      </c>
      <c r="I50" s="16">
        <f>AVERAGE(I43:I49)</f>
        <v>0.14285714285714285</v>
      </c>
      <c r="J50" s="11"/>
      <c r="K50" s="11"/>
      <c r="L50" s="11"/>
    </row>
    <row r="51" spans="1:12" x14ac:dyDescent="0.2">
      <c r="A51" s="11"/>
      <c r="B51" s="11"/>
      <c r="C51" s="11"/>
      <c r="D51" s="11"/>
      <c r="E51" s="11"/>
      <c r="F51" s="11" t="s">
        <v>22</v>
      </c>
      <c r="G51" s="13">
        <f>MEDIAN(G43:G49)</f>
        <v>0.47524658477437531</v>
      </c>
      <c r="H51" s="11"/>
      <c r="I51" s="11"/>
      <c r="J51" s="11"/>
      <c r="K51" s="11"/>
      <c r="L51" s="11"/>
    </row>
    <row r="52" spans="1:12" x14ac:dyDescent="0.2">
      <c r="G52" s="3"/>
    </row>
    <row r="53" spans="1:12" x14ac:dyDescent="0.2">
      <c r="G53" s="3"/>
    </row>
    <row r="54" spans="1:12" x14ac:dyDescent="0.2">
      <c r="A54" s="11" t="s">
        <v>42</v>
      </c>
      <c r="B54" s="11">
        <v>50</v>
      </c>
      <c r="C54" s="11">
        <v>1526</v>
      </c>
      <c r="D54" s="11">
        <v>7</v>
      </c>
      <c r="E54" s="11">
        <v>5931</v>
      </c>
      <c r="F54" s="12">
        <v>17438.703568161025</v>
      </c>
      <c r="G54" s="13">
        <f t="shared" ref="G54:G58" si="20">ABS(E54-F54)/E54</f>
        <v>1.9402636263970705</v>
      </c>
      <c r="H54" s="14" t="str">
        <f>IF(G54&lt;=0.25,"YES","NO")</f>
        <v>NO</v>
      </c>
      <c r="I54" s="14">
        <f>IF(H54="YES",1,0)</f>
        <v>0</v>
      </c>
      <c r="J54" s="13">
        <f>ABS(E54-F54)</f>
        <v>11507.703568161025</v>
      </c>
      <c r="K54" s="11" t="s">
        <v>4</v>
      </c>
      <c r="L54" s="13">
        <f>MIN(J54:J60)</f>
        <v>226.68467583497045</v>
      </c>
    </row>
    <row r="55" spans="1:12" x14ac:dyDescent="0.2">
      <c r="A55" s="11"/>
      <c r="B55" s="11">
        <v>51</v>
      </c>
      <c r="C55" s="11">
        <v>575</v>
      </c>
      <c r="D55" s="11">
        <v>9</v>
      </c>
      <c r="E55" s="11">
        <v>4456</v>
      </c>
      <c r="F55" s="12">
        <v>6598.5733244857338</v>
      </c>
      <c r="G55" s="13">
        <f t="shared" si="20"/>
        <v>0.48082884301744477</v>
      </c>
      <c r="H55" s="14" t="str">
        <f t="shared" ref="H55:H60" si="21">IF(G55&lt;=0.25,"YES","NO")</f>
        <v>NO</v>
      </c>
      <c r="I55" s="14">
        <f>IF(H55="YES",1,0)</f>
        <v>0</v>
      </c>
      <c r="J55" s="13">
        <f t="shared" ref="J55:J60" si="22">ABS(E55-F55)</f>
        <v>2142.5733244857338</v>
      </c>
      <c r="K55" s="11" t="s">
        <v>25</v>
      </c>
      <c r="L55" s="13">
        <f>QUARTILE(J54:J60,1)</f>
        <v>1309.2272109658531</v>
      </c>
    </row>
    <row r="56" spans="1:12" x14ac:dyDescent="0.2">
      <c r="A56" s="11"/>
      <c r="B56" s="11">
        <v>52</v>
      </c>
      <c r="C56" s="11">
        <v>509</v>
      </c>
      <c r="D56" s="11">
        <v>3</v>
      </c>
      <c r="E56" s="11">
        <v>3600</v>
      </c>
      <c r="F56" s="12">
        <v>3114.9251401120896</v>
      </c>
      <c r="G56" s="13">
        <f t="shared" si="20"/>
        <v>0.13474301663553068</v>
      </c>
      <c r="H56" s="14" t="str">
        <f t="shared" si="21"/>
        <v>YES</v>
      </c>
      <c r="I56" s="14">
        <f t="shared" ref="I56:I60" si="23">IF(H56="YES",1,0)</f>
        <v>1</v>
      </c>
      <c r="J56" s="13">
        <f t="shared" si="22"/>
        <v>485.07485988791041</v>
      </c>
      <c r="K56" s="11" t="s">
        <v>26</v>
      </c>
      <c r="L56" s="15">
        <f>MEDIAN(J54:J60)</f>
        <v>2142.5733244857338</v>
      </c>
    </row>
    <row r="57" spans="1:12" x14ac:dyDescent="0.2">
      <c r="A57" s="11"/>
      <c r="B57" s="11">
        <v>53</v>
      </c>
      <c r="C57" s="11">
        <v>583</v>
      </c>
      <c r="D57" s="11">
        <v>4</v>
      </c>
      <c r="E57" s="11">
        <v>4557</v>
      </c>
      <c r="F57" s="12">
        <v>6690.3795620437959</v>
      </c>
      <c r="G57" s="13">
        <f t="shared" si="20"/>
        <v>0.46815439149523719</v>
      </c>
      <c r="H57" s="14" t="str">
        <f t="shared" si="21"/>
        <v>NO</v>
      </c>
      <c r="I57" s="14">
        <f t="shared" si="23"/>
        <v>0</v>
      </c>
      <c r="J57" s="13">
        <f t="shared" si="22"/>
        <v>2133.3795620437959</v>
      </c>
      <c r="K57" s="11" t="s">
        <v>27</v>
      </c>
      <c r="L57" s="13">
        <f>QUARTILE(J54:J60,3)</f>
        <v>2951.3176999533234</v>
      </c>
    </row>
    <row r="58" spans="1:12" x14ac:dyDescent="0.2">
      <c r="A58" s="11"/>
      <c r="B58" s="11">
        <v>54</v>
      </c>
      <c r="C58" s="11">
        <v>315</v>
      </c>
      <c r="D58" s="11">
        <v>4</v>
      </c>
      <c r="E58" s="11">
        <v>8752</v>
      </c>
      <c r="F58" s="12">
        <v>5174.9372093023258</v>
      </c>
      <c r="G58" s="13">
        <f t="shared" si="20"/>
        <v>0.40871375579269587</v>
      </c>
      <c r="H58" s="14" t="str">
        <f t="shared" si="21"/>
        <v>NO</v>
      </c>
      <c r="I58" s="14">
        <f t="shared" si="23"/>
        <v>0</v>
      </c>
      <c r="J58" s="13">
        <f t="shared" si="22"/>
        <v>3577.0627906976742</v>
      </c>
      <c r="K58" s="11" t="s">
        <v>28</v>
      </c>
      <c r="L58" s="13">
        <f>MAX(J54:J60)</f>
        <v>11507.703568161025</v>
      </c>
    </row>
    <row r="59" spans="1:12" x14ac:dyDescent="0.2">
      <c r="A59" s="11"/>
      <c r="B59" s="11">
        <v>55</v>
      </c>
      <c r="C59" s="11">
        <v>138</v>
      </c>
      <c r="D59" s="11">
        <v>5</v>
      </c>
      <c r="E59" s="11">
        <v>3440</v>
      </c>
      <c r="F59" s="12">
        <v>1114.4273907910272</v>
      </c>
      <c r="G59" s="13">
        <f>ABS(E59-F59)/E59</f>
        <v>0.6760385491886548</v>
      </c>
      <c r="H59" s="14" t="str">
        <f t="shared" si="21"/>
        <v>NO</v>
      </c>
      <c r="I59" s="14">
        <f t="shared" si="23"/>
        <v>0</v>
      </c>
      <c r="J59" s="13">
        <f t="shared" si="22"/>
        <v>2325.5726092089726</v>
      </c>
      <c r="K59" s="11"/>
      <c r="L59" s="11"/>
    </row>
    <row r="60" spans="1:12" x14ac:dyDescent="0.2">
      <c r="A60" s="11"/>
      <c r="B60" s="11">
        <v>56</v>
      </c>
      <c r="C60" s="11">
        <v>257</v>
      </c>
      <c r="D60" s="11">
        <v>4</v>
      </c>
      <c r="E60" s="11">
        <v>1981</v>
      </c>
      <c r="F60" s="12">
        <v>1754.3153241650296</v>
      </c>
      <c r="G60" s="13">
        <f>ABS(E60-F60)/E60</f>
        <v>0.11442941738262012</v>
      </c>
      <c r="H60" s="14" t="str">
        <f t="shared" si="21"/>
        <v>YES</v>
      </c>
      <c r="I60" s="14">
        <f t="shared" si="23"/>
        <v>1</v>
      </c>
      <c r="J60" s="13">
        <f t="shared" si="22"/>
        <v>226.68467583497045</v>
      </c>
      <c r="K60" s="11"/>
      <c r="L60" s="11"/>
    </row>
    <row r="61" spans="1:12" x14ac:dyDescent="0.2">
      <c r="A61" s="11"/>
      <c r="B61" s="11"/>
      <c r="C61" s="11"/>
      <c r="D61" s="11"/>
      <c r="E61" s="11"/>
      <c r="F61" s="11" t="s">
        <v>21</v>
      </c>
      <c r="G61" s="13">
        <f>AVERAGE(G54:G60)</f>
        <v>0.60331022855846483</v>
      </c>
      <c r="H61" s="11" t="s">
        <v>20</v>
      </c>
      <c r="I61" s="16">
        <f>AVERAGE(I54:I60)</f>
        <v>0.2857142857142857</v>
      </c>
      <c r="J61" s="11"/>
      <c r="K61" s="11"/>
      <c r="L61" s="11"/>
    </row>
    <row r="62" spans="1:12" x14ac:dyDescent="0.2">
      <c r="A62" s="11"/>
      <c r="B62" s="11"/>
      <c r="C62" s="11"/>
      <c r="D62" s="11"/>
      <c r="E62" s="11"/>
      <c r="F62" s="11" t="s">
        <v>22</v>
      </c>
      <c r="G62" s="13">
        <f>MEDIAN(G54:G60)</f>
        <v>0.46815439149523719</v>
      </c>
      <c r="H62" s="11"/>
      <c r="I62" s="11"/>
      <c r="J62" s="11"/>
      <c r="K62" s="11"/>
      <c r="L62" s="11"/>
    </row>
    <row r="64" spans="1:12" x14ac:dyDescent="0.2">
      <c r="A64" s="11" t="s">
        <v>43</v>
      </c>
      <c r="B64" s="11">
        <v>8</v>
      </c>
      <c r="C64" s="11">
        <v>366</v>
      </c>
      <c r="D64" s="11">
        <v>2</v>
      </c>
      <c r="E64" s="11">
        <v>9125</v>
      </c>
      <c r="F64" s="12">
        <v>4692.9961389961391</v>
      </c>
      <c r="G64" s="13">
        <f t="shared" ref="G64:G68" si="24">ABS(E64-F64)/E64</f>
        <v>0.48569905326069707</v>
      </c>
      <c r="H64" s="14" t="str">
        <f>IF(G64&lt;=0.25,"YES","NO")</f>
        <v>NO</v>
      </c>
      <c r="I64" s="14">
        <f>IF(H64="YES",1,0)</f>
        <v>0</v>
      </c>
      <c r="J64" s="13">
        <f>ABS(E64-F64)</f>
        <v>4432.0038610038609</v>
      </c>
      <c r="K64" s="11" t="s">
        <v>4</v>
      </c>
      <c r="L64" s="13">
        <f>MIN(J64:J70)</f>
        <v>285.77152317880791</v>
      </c>
    </row>
    <row r="65" spans="1:12" x14ac:dyDescent="0.2">
      <c r="A65" s="11"/>
      <c r="B65" s="11">
        <v>17</v>
      </c>
      <c r="C65" s="11">
        <v>1849</v>
      </c>
      <c r="D65" s="11">
        <v>7</v>
      </c>
      <c r="E65" s="11">
        <v>25910</v>
      </c>
      <c r="F65" s="12">
        <v>36272.845189701897</v>
      </c>
      <c r="G65" s="13">
        <f t="shared" si="24"/>
        <v>0.39995542993832101</v>
      </c>
      <c r="H65" s="14" t="str">
        <f t="shared" ref="H65:H70" si="25">IF(G65&lt;=0.25,"YES","NO")</f>
        <v>NO</v>
      </c>
      <c r="I65" s="14">
        <f>IF(H65="YES",1,0)</f>
        <v>0</v>
      </c>
      <c r="J65" s="13">
        <f t="shared" ref="J65:J70" si="26">ABS(E65-F65)</f>
        <v>10362.845189701897</v>
      </c>
      <c r="K65" s="11" t="s">
        <v>25</v>
      </c>
      <c r="L65" s="13">
        <f>QUARTILE(J64:J70,1)</f>
        <v>1338.2945205339022</v>
      </c>
    </row>
    <row r="66" spans="1:12" x14ac:dyDescent="0.2">
      <c r="A66" s="11"/>
      <c r="B66" s="11">
        <v>19</v>
      </c>
      <c r="C66" s="11">
        <v>434</v>
      </c>
      <c r="D66" s="11">
        <v>1</v>
      </c>
      <c r="E66" s="11">
        <v>15052</v>
      </c>
      <c r="F66" s="12">
        <v>8296.9240763296802</v>
      </c>
      <c r="G66" s="13">
        <f t="shared" si="24"/>
        <v>0.44878261517873502</v>
      </c>
      <c r="H66" s="14" t="str">
        <f t="shared" si="25"/>
        <v>NO</v>
      </c>
      <c r="I66" s="14">
        <f t="shared" ref="I66:I70" si="27">IF(H66="YES",1,0)</f>
        <v>0</v>
      </c>
      <c r="J66" s="13">
        <f t="shared" si="26"/>
        <v>6755.0759236703198</v>
      </c>
      <c r="K66" s="11" t="s">
        <v>26</v>
      </c>
      <c r="L66" s="15">
        <f>MEDIAN(J64:J70)</f>
        <v>4432.0038610038609</v>
      </c>
    </row>
    <row r="67" spans="1:12" x14ac:dyDescent="0.2">
      <c r="A67" s="11"/>
      <c r="B67" s="11">
        <v>30</v>
      </c>
      <c r="C67" s="11">
        <v>387</v>
      </c>
      <c r="D67" s="11">
        <v>4</v>
      </c>
      <c r="E67" s="11">
        <v>1798</v>
      </c>
      <c r="F67" s="12">
        <v>2946.0695364238413</v>
      </c>
      <c r="G67" s="13">
        <f t="shared" si="24"/>
        <v>0.63852588232694174</v>
      </c>
      <c r="H67" s="14" t="str">
        <f t="shared" si="25"/>
        <v>NO</v>
      </c>
      <c r="I67" s="14">
        <f t="shared" si="27"/>
        <v>0</v>
      </c>
      <c r="J67" s="13">
        <f t="shared" si="26"/>
        <v>1148.0695364238413</v>
      </c>
      <c r="K67" s="11" t="s">
        <v>27</v>
      </c>
      <c r="L67" s="13">
        <f>QUARTILE(J64:J70,3)</f>
        <v>6273.2938771527188</v>
      </c>
    </row>
    <row r="68" spans="1:12" x14ac:dyDescent="0.2">
      <c r="A68" s="11"/>
      <c r="B68" s="11">
        <v>39</v>
      </c>
      <c r="C68" s="11">
        <v>302</v>
      </c>
      <c r="D68" s="11">
        <v>4</v>
      </c>
      <c r="E68" s="11">
        <v>5787</v>
      </c>
      <c r="F68" s="12">
        <v>4258.480495356037</v>
      </c>
      <c r="G68" s="13">
        <f t="shared" si="24"/>
        <v>0.26412986083358614</v>
      </c>
      <c r="H68" s="14" t="str">
        <f t="shared" si="25"/>
        <v>NO</v>
      </c>
      <c r="I68" s="14">
        <f t="shared" si="27"/>
        <v>0</v>
      </c>
      <c r="J68" s="13">
        <f t="shared" si="26"/>
        <v>1528.519504643963</v>
      </c>
      <c r="K68" s="11" t="s">
        <v>28</v>
      </c>
      <c r="L68" s="13">
        <f>MAX(J64:J70)</f>
        <v>10362.845189701897</v>
      </c>
    </row>
    <row r="69" spans="1:12" x14ac:dyDescent="0.2">
      <c r="A69" s="11"/>
      <c r="B69" s="11">
        <v>48</v>
      </c>
      <c r="C69" s="11">
        <v>390</v>
      </c>
      <c r="D69" s="11">
        <v>4</v>
      </c>
      <c r="E69" s="11">
        <v>11023</v>
      </c>
      <c r="F69" s="12">
        <v>5231.4881693648813</v>
      </c>
      <c r="G69" s="13">
        <f>ABS(E69-F69)/E69</f>
        <v>0.52540250663477439</v>
      </c>
      <c r="H69" s="14" t="str">
        <f t="shared" si="25"/>
        <v>NO</v>
      </c>
      <c r="I69" s="14">
        <f t="shared" si="27"/>
        <v>0</v>
      </c>
      <c r="J69" s="13">
        <f t="shared" si="26"/>
        <v>5791.5118306351187</v>
      </c>
      <c r="K69" s="11"/>
      <c r="L69" s="11"/>
    </row>
    <row r="70" spans="1:12" x14ac:dyDescent="0.2">
      <c r="A70" s="11"/>
      <c r="B70" s="11">
        <v>49</v>
      </c>
      <c r="C70" s="11">
        <v>193</v>
      </c>
      <c r="D70" s="11">
        <v>6</v>
      </c>
      <c r="E70" s="11">
        <v>1755</v>
      </c>
      <c r="F70" s="12">
        <v>1469.2284768211921</v>
      </c>
      <c r="G70" s="13">
        <f>ABS(E70-F70)/E70</f>
        <v>0.1628327767400615</v>
      </c>
      <c r="H70" s="14" t="str">
        <f t="shared" si="25"/>
        <v>YES</v>
      </c>
      <c r="I70" s="14">
        <f t="shared" si="27"/>
        <v>1</v>
      </c>
      <c r="J70" s="13">
        <f t="shared" si="26"/>
        <v>285.77152317880791</v>
      </c>
      <c r="K70" s="11"/>
      <c r="L70" s="11"/>
    </row>
    <row r="71" spans="1:12" x14ac:dyDescent="0.2">
      <c r="A71" s="11"/>
      <c r="B71" s="11"/>
      <c r="C71" s="11"/>
      <c r="D71" s="11"/>
      <c r="E71" s="11"/>
      <c r="F71" s="11" t="s">
        <v>21</v>
      </c>
      <c r="G71" s="13">
        <f>AVERAGE(G64:G70)</f>
        <v>0.41790401784473097</v>
      </c>
      <c r="H71" s="11" t="s">
        <v>20</v>
      </c>
      <c r="I71" s="16">
        <f>AVERAGE(I64:I70)</f>
        <v>0.14285714285714285</v>
      </c>
      <c r="J71" s="11"/>
      <c r="K71" s="11"/>
      <c r="L71" s="11"/>
    </row>
    <row r="72" spans="1:12" x14ac:dyDescent="0.2">
      <c r="A72" s="11"/>
      <c r="B72" s="11"/>
      <c r="C72" s="11"/>
      <c r="D72" s="11"/>
      <c r="E72" s="11"/>
      <c r="F72" s="11" t="s">
        <v>22</v>
      </c>
      <c r="G72" s="13">
        <f>MEDIAN(G64:G70)</f>
        <v>0.44878261517873502</v>
      </c>
      <c r="H72" s="11"/>
      <c r="I72" s="11"/>
      <c r="J72" s="11"/>
      <c r="K72" s="11"/>
      <c r="L72" s="11"/>
    </row>
    <row r="74" spans="1:12" x14ac:dyDescent="0.2">
      <c r="E74" s="1" t="s">
        <v>86</v>
      </c>
      <c r="F74" s="1" t="s">
        <v>21</v>
      </c>
      <c r="G74" s="18">
        <f>AVERAGE(G43:G49,G54:G60,G64:G70)</f>
        <v>0.49967946540027491</v>
      </c>
      <c r="H74" s="1" t="s">
        <v>85</v>
      </c>
      <c r="I74" s="1">
        <f>AVERAGE(I43:I49,I54:I60,I64:I70)</f>
        <v>0.19047619047619047</v>
      </c>
    </row>
    <row r="75" spans="1:12" x14ac:dyDescent="0.2">
      <c r="E75" s="1"/>
      <c r="F75" s="1" t="s">
        <v>22</v>
      </c>
      <c r="G75" s="18">
        <f>MEDIAN(G43:G49,G54:G60,G64:G70)</f>
        <v>0.46815439149523719</v>
      </c>
      <c r="H75" s="1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5"/>
  <sheetViews>
    <sheetView topLeftCell="A61" zoomScale="139" zoomScaleNormal="139" workbookViewId="0">
      <selection activeCell="G75" sqref="G75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5.6640625" bestFit="1" customWidth="1"/>
    <col min="4" max="4" width="7.33203125" bestFit="1" customWidth="1"/>
    <col min="5" max="5" width="7.5" bestFit="1" customWidth="1"/>
    <col min="6" max="6" width="9.83203125" bestFit="1" customWidth="1"/>
    <col min="7" max="7" width="7.5" bestFit="1" customWidth="1"/>
    <col min="8" max="8" width="11.5" bestFit="1" customWidth="1"/>
    <col min="9" max="9" width="7.83203125" bestFit="1" customWidth="1"/>
    <col min="10" max="10" width="8.83203125" bestFit="1" customWidth="1"/>
    <col min="11" max="11" width="7.33203125" bestFit="1" customWidth="1"/>
    <col min="12" max="12" width="8.83203125" bestFit="1" customWidth="1"/>
    <col min="13" max="13" width="4.6640625" customWidth="1"/>
    <col min="14" max="14" width="14.5" bestFit="1" customWidth="1"/>
    <col min="15" max="18" width="7.6640625" bestFit="1" customWidth="1"/>
    <col min="19" max="19" width="8.83203125" bestFit="1" customWidth="1"/>
    <col min="20" max="21" width="7.6640625" bestFit="1" customWidth="1"/>
    <col min="22" max="22" width="8.83203125" bestFit="1" customWidth="1"/>
  </cols>
  <sheetData>
    <row r="2" spans="1:22" x14ac:dyDescent="0.2">
      <c r="B2" t="s">
        <v>11</v>
      </c>
      <c r="C2" t="s">
        <v>12</v>
      </c>
      <c r="D2" t="s">
        <v>13</v>
      </c>
      <c r="E2" t="s">
        <v>14</v>
      </c>
      <c r="F2" t="s">
        <v>16</v>
      </c>
      <c r="G2" t="s">
        <v>17</v>
      </c>
      <c r="H2" t="s">
        <v>19</v>
      </c>
      <c r="I2" t="s">
        <v>18</v>
      </c>
      <c r="J2" t="s">
        <v>24</v>
      </c>
      <c r="O2" t="s">
        <v>23</v>
      </c>
      <c r="P2" t="s">
        <v>29</v>
      </c>
      <c r="Q2" t="s">
        <v>30</v>
      </c>
      <c r="R2" t="s">
        <v>44</v>
      </c>
      <c r="S2" t="s">
        <v>45</v>
      </c>
      <c r="T2" t="s">
        <v>46</v>
      </c>
      <c r="U2" t="s">
        <v>47</v>
      </c>
      <c r="V2" t="s">
        <v>31</v>
      </c>
    </row>
    <row r="3" spans="1:22" x14ac:dyDescent="0.2">
      <c r="A3" t="s">
        <v>23</v>
      </c>
      <c r="B3">
        <v>1</v>
      </c>
      <c r="C3" s="9">
        <v>647</v>
      </c>
      <c r="D3" s="9">
        <v>8</v>
      </c>
      <c r="E3" s="9">
        <v>7871</v>
      </c>
      <c r="F3" s="3">
        <v>12444.784360189575</v>
      </c>
      <c r="G3" s="3">
        <f t="shared" ref="G3:G8" si="0">ABS(E3-F3)/E3</f>
        <v>0.58109317242911629</v>
      </c>
      <c r="H3" s="4" t="str">
        <f>IF(G3&lt;=0.25,"YES","NO")</f>
        <v>NO</v>
      </c>
      <c r="I3" s="4">
        <f>IF(H3="YES",1,0)</f>
        <v>0</v>
      </c>
      <c r="J3" s="10">
        <f>ABS(E3-F3)</f>
        <v>4573.7843601895747</v>
      </c>
      <c r="K3" t="s">
        <v>4</v>
      </c>
      <c r="L3" s="3">
        <f>MIN(J3:J9)</f>
        <v>46.09973045822062</v>
      </c>
      <c r="M3" s="3"/>
      <c r="N3" t="s">
        <v>25</v>
      </c>
      <c r="O3" s="3">
        <f>L4</f>
        <v>262.41967871485963</v>
      </c>
      <c r="P3" s="3">
        <f>L14</f>
        <v>42.812370117759883</v>
      </c>
      <c r="Q3" s="3">
        <f>L24</f>
        <v>356.17098445595866</v>
      </c>
      <c r="R3" s="3">
        <f>L34</f>
        <v>528.19039230797466</v>
      </c>
      <c r="S3" s="3">
        <f>L44</f>
        <v>628.07317934688513</v>
      </c>
      <c r="T3" s="3">
        <f>L55</f>
        <v>562.69918408897524</v>
      </c>
      <c r="U3" s="3">
        <f>L65</f>
        <v>663.70234318034022</v>
      </c>
      <c r="V3" s="3">
        <f>'Aggregate-K1'!K4</f>
        <v>280.86614173228372</v>
      </c>
    </row>
    <row r="4" spans="1:22" x14ac:dyDescent="0.2">
      <c r="B4">
        <v>2</v>
      </c>
      <c r="C4" s="9">
        <v>130</v>
      </c>
      <c r="D4" s="9">
        <v>9</v>
      </c>
      <c r="E4" s="9">
        <v>845</v>
      </c>
      <c r="F4" s="3">
        <v>1083.3333333333335</v>
      </c>
      <c r="G4" s="3">
        <f t="shared" si="0"/>
        <v>0.28205128205128221</v>
      </c>
      <c r="H4" s="4" t="str">
        <f t="shared" ref="H4:H9" si="1">IF(G4&lt;=0.25,"YES","NO")</f>
        <v>NO</v>
      </c>
      <c r="I4" s="4">
        <f>IF(H4="YES",1,0)</f>
        <v>0</v>
      </c>
      <c r="J4" s="10">
        <f t="shared" ref="J4:J9" si="2">ABS(E4-F4)</f>
        <v>238.33333333333348</v>
      </c>
      <c r="K4" t="s">
        <v>25</v>
      </c>
      <c r="L4" s="3">
        <f>QUARTILE(J3:J9,1)</f>
        <v>262.41967871485963</v>
      </c>
      <c r="M4" s="3"/>
      <c r="N4" t="s">
        <v>48</v>
      </c>
      <c r="O4" s="3">
        <f>L5-L4</f>
        <v>191.10357709909363</v>
      </c>
      <c r="P4" s="3">
        <f>L15-L14</f>
        <v>155.18762988224012</v>
      </c>
      <c r="Q4" s="3">
        <f>L25-L24</f>
        <v>1433.5940428664458</v>
      </c>
      <c r="R4" s="3">
        <f>L35-L34</f>
        <v>901.78746526234295</v>
      </c>
      <c r="S4" s="3">
        <f>L45-L44</f>
        <v>388.04497366352712</v>
      </c>
      <c r="T4" s="3">
        <f>L56-L55</f>
        <v>179.25206988488549</v>
      </c>
      <c r="U4" s="3">
        <f>L66-L65</f>
        <v>814.57227220427535</v>
      </c>
      <c r="V4" s="3">
        <f>'Aggregate-K1'!K5-'Aggregate-K1'!K4</f>
        <v>172.65711408166953</v>
      </c>
    </row>
    <row r="5" spans="1:22" x14ac:dyDescent="0.2">
      <c r="B5">
        <v>3</v>
      </c>
      <c r="C5" s="9">
        <v>254</v>
      </c>
      <c r="D5" s="9">
        <v>6</v>
      </c>
      <c r="E5" s="9">
        <v>2330</v>
      </c>
      <c r="F5" s="3">
        <v>2616.5060240963858</v>
      </c>
      <c r="G5" s="3">
        <f t="shared" si="0"/>
        <v>0.12296395883965054</v>
      </c>
      <c r="H5" s="4" t="str">
        <f t="shared" si="1"/>
        <v>YES</v>
      </c>
      <c r="I5" s="4">
        <f t="shared" ref="I5:I9" si="3">IF(H5="YES",1,0)</f>
        <v>1</v>
      </c>
      <c r="J5" s="10">
        <f t="shared" si="2"/>
        <v>286.50602409638577</v>
      </c>
      <c r="K5" t="s">
        <v>26</v>
      </c>
      <c r="L5" s="6">
        <f>MEDIAN(J3:J9)</f>
        <v>453.52325581395326</v>
      </c>
      <c r="M5" s="6"/>
      <c r="N5" t="s">
        <v>49</v>
      </c>
      <c r="O5" s="3">
        <f>L6-L5</f>
        <v>3366.6607089833838</v>
      </c>
      <c r="P5" s="3">
        <f>L16-L15</f>
        <v>730.89741869222871</v>
      </c>
      <c r="Q5" s="3">
        <f>L26-L25</f>
        <v>841.39952792910708</v>
      </c>
      <c r="R5" s="3">
        <f>L36-L35</f>
        <v>3373.967021755464</v>
      </c>
      <c r="S5" s="3">
        <f>L46-L45</f>
        <v>828.90765565026072</v>
      </c>
      <c r="T5" s="3">
        <f>L57-L56</f>
        <v>1852.6047874491064</v>
      </c>
      <c r="U5" s="3">
        <f>L67-L66</f>
        <v>3330.8943279769128</v>
      </c>
      <c r="V5" s="3">
        <f>'Aggregate-K1'!K6-'Aggregate-K1'!K5</f>
        <v>2613.060313591146</v>
      </c>
    </row>
    <row r="6" spans="1:22" x14ac:dyDescent="0.2">
      <c r="B6">
        <v>4</v>
      </c>
      <c r="C6" s="9">
        <v>1056</v>
      </c>
      <c r="D6" s="9">
        <v>2</v>
      </c>
      <c r="E6" s="9">
        <v>21272</v>
      </c>
      <c r="F6" s="3">
        <v>14797.70686857761</v>
      </c>
      <c r="G6" s="3">
        <f t="shared" si="0"/>
        <v>0.30435751840082692</v>
      </c>
      <c r="H6" s="4" t="str">
        <f t="shared" si="1"/>
        <v>NO</v>
      </c>
      <c r="I6" s="4">
        <f t="shared" si="3"/>
        <v>0</v>
      </c>
      <c r="J6" s="10">
        <f t="shared" si="2"/>
        <v>6474.2931314223897</v>
      </c>
      <c r="K6" t="s">
        <v>27</v>
      </c>
      <c r="L6" s="3">
        <f>QUARTILE(J3:J9,3)</f>
        <v>3820.183964797337</v>
      </c>
      <c r="M6" s="3"/>
      <c r="N6" t="s">
        <v>50</v>
      </c>
      <c r="O6" s="3">
        <f>L7-L6</f>
        <v>2654.1091666250527</v>
      </c>
      <c r="P6" s="3">
        <f>L17-L16</f>
        <v>1374.904147887406</v>
      </c>
      <c r="Q6" s="3">
        <f>L27-L26</f>
        <v>2947.5815985946424</v>
      </c>
      <c r="R6" s="3">
        <f>L37-L36</f>
        <v>2144.9324857758311</v>
      </c>
      <c r="S6" s="3">
        <f>L47-L46</f>
        <v>13289.580903903872</v>
      </c>
      <c r="T6" s="3">
        <f>L58-L57</f>
        <v>5141.8510239199095</v>
      </c>
      <c r="U6" s="3">
        <f>L68-L67</f>
        <v>5981.7904406615744</v>
      </c>
      <c r="V6" s="3">
        <f>'Aggregate-K1'!K7-'Aggregate-K1'!K6</f>
        <v>17619.022779801253</v>
      </c>
    </row>
    <row r="7" spans="1:22" x14ac:dyDescent="0.2">
      <c r="B7">
        <v>5</v>
      </c>
      <c r="C7" s="9">
        <v>383</v>
      </c>
      <c r="D7" s="9">
        <v>4</v>
      </c>
      <c r="E7" s="9">
        <v>4224</v>
      </c>
      <c r="F7" s="3">
        <v>4177.9002695417794</v>
      </c>
      <c r="G7" s="3">
        <f t="shared" si="0"/>
        <v>1.0913761945601473E-2</v>
      </c>
      <c r="H7" s="4" t="str">
        <f t="shared" si="1"/>
        <v>YES</v>
      </c>
      <c r="I7" s="4">
        <f t="shared" si="3"/>
        <v>1</v>
      </c>
      <c r="J7" s="10">
        <f t="shared" si="2"/>
        <v>46.09973045822062</v>
      </c>
      <c r="K7" t="s">
        <v>28</v>
      </c>
      <c r="L7" s="3">
        <f>MAX(J3:J9)</f>
        <v>6474.2931314223897</v>
      </c>
      <c r="M7" s="3"/>
      <c r="N7" t="s">
        <v>51</v>
      </c>
      <c r="O7" s="3">
        <f>L4-L3</f>
        <v>216.31994825663901</v>
      </c>
      <c r="P7" s="3">
        <f>L14-L13</f>
        <v>37.99698550237531</v>
      </c>
      <c r="Q7" s="3">
        <f>L24-L23</f>
        <v>318.11411241804399</v>
      </c>
      <c r="R7" s="3">
        <f>L34-L33</f>
        <v>180.01486039308043</v>
      </c>
      <c r="S7" s="3">
        <f>L44-L43</f>
        <v>320.86522827654869</v>
      </c>
      <c r="T7" s="3">
        <f>L55-L54</f>
        <v>552.04946307223577</v>
      </c>
      <c r="U7" s="3">
        <f>L65-L64</f>
        <v>479.44232027083331</v>
      </c>
      <c r="V7" s="3">
        <f>'Aggregate-K1'!K4-'Aggregate-K1'!K3</f>
        <v>276.05075711689915</v>
      </c>
    </row>
    <row r="8" spans="1:22" x14ac:dyDescent="0.2">
      <c r="B8">
        <v>6</v>
      </c>
      <c r="C8" s="9">
        <v>345</v>
      </c>
      <c r="D8" s="9">
        <v>8</v>
      </c>
      <c r="E8" s="9">
        <v>2826</v>
      </c>
      <c r="F8" s="3">
        <v>2372.4767441860467</v>
      </c>
      <c r="G8" s="3">
        <f t="shared" si="0"/>
        <v>0.16048239766948097</v>
      </c>
      <c r="H8" s="4" t="str">
        <f t="shared" si="1"/>
        <v>YES</v>
      </c>
      <c r="I8" s="4">
        <f t="shared" si="3"/>
        <v>1</v>
      </c>
      <c r="J8" s="10">
        <f t="shared" si="2"/>
        <v>453.52325581395326</v>
      </c>
    </row>
    <row r="9" spans="1:22" x14ac:dyDescent="0.2">
      <c r="B9">
        <v>7</v>
      </c>
      <c r="C9" s="9">
        <v>209</v>
      </c>
      <c r="D9" s="9">
        <v>3</v>
      </c>
      <c r="E9" s="9">
        <v>7320</v>
      </c>
      <c r="F9" s="3">
        <v>4253.4164305949007</v>
      </c>
      <c r="G9" s="3">
        <f>ABS(E9-F9)/E9</f>
        <v>0.4189321816127185</v>
      </c>
      <c r="H9" s="4" t="str">
        <f t="shared" si="1"/>
        <v>NO</v>
      </c>
      <c r="I9" s="4">
        <f t="shared" si="3"/>
        <v>0</v>
      </c>
      <c r="J9" s="10">
        <f t="shared" si="2"/>
        <v>3066.5835694050993</v>
      </c>
    </row>
    <row r="10" spans="1:22" x14ac:dyDescent="0.2">
      <c r="F10" t="s">
        <v>21</v>
      </c>
      <c r="G10" s="3">
        <f>AVERAGE(G3:G9)</f>
        <v>0.26868489613552526</v>
      </c>
      <c r="H10" t="s">
        <v>20</v>
      </c>
      <c r="I10" s="5">
        <f>AVERAGE(I3:I9)</f>
        <v>0.42857142857142855</v>
      </c>
    </row>
    <row r="11" spans="1:22" x14ac:dyDescent="0.2">
      <c r="F11" t="s">
        <v>22</v>
      </c>
      <c r="G11" s="3">
        <f>MEDIAN(G3:G9)</f>
        <v>0.28205128205128221</v>
      </c>
    </row>
    <row r="12" spans="1:22" x14ac:dyDescent="0.2">
      <c r="G12" s="3"/>
    </row>
    <row r="13" spans="1:22" x14ac:dyDescent="0.2">
      <c r="A13" t="s">
        <v>29</v>
      </c>
      <c r="B13">
        <v>10</v>
      </c>
      <c r="C13">
        <v>181</v>
      </c>
      <c r="D13">
        <v>3</v>
      </c>
      <c r="E13">
        <v>4300</v>
      </c>
      <c r="F13">
        <v>1996.1984334203655</v>
      </c>
      <c r="G13" s="3">
        <f t="shared" ref="G13:G19" si="4">ABS(E13-F13)/E13</f>
        <v>0.53576780618131037</v>
      </c>
      <c r="H13" s="4" t="str">
        <f>IF(G13&lt;=0.25,"YES","NO")</f>
        <v>NO</v>
      </c>
      <c r="I13" s="4">
        <f>IF(H13="YES",1,0)</f>
        <v>0</v>
      </c>
      <c r="J13" s="10">
        <f>ABS(E13-F13)</f>
        <v>2303.8015665796347</v>
      </c>
      <c r="K13" t="s">
        <v>4</v>
      </c>
      <c r="L13" s="3">
        <f>MIN(J13:J19)</f>
        <v>4.8153846153845734</v>
      </c>
    </row>
    <row r="14" spans="1:22" x14ac:dyDescent="0.2">
      <c r="B14">
        <v>11</v>
      </c>
      <c r="C14">
        <v>739</v>
      </c>
      <c r="D14">
        <v>6</v>
      </c>
      <c r="E14">
        <v>4150</v>
      </c>
      <c r="F14">
        <v>5726.9286956521737</v>
      </c>
      <c r="G14" s="3">
        <f t="shared" si="4"/>
        <v>0.37998281822943947</v>
      </c>
      <c r="H14" s="4" t="str">
        <f>IF(G14&lt;=0.25,"YES","NO")</f>
        <v>NO</v>
      </c>
      <c r="I14" s="4">
        <f>IF(H14="YES",1,0)</f>
        <v>0</v>
      </c>
      <c r="J14" s="10">
        <f>ABS(E14-F14)</f>
        <v>1576.9286956521737</v>
      </c>
      <c r="K14" t="s">
        <v>25</v>
      </c>
      <c r="L14" s="3">
        <f>QUARTILE(J13:J19,1)</f>
        <v>42.812370117759883</v>
      </c>
    </row>
    <row r="15" spans="1:22" x14ac:dyDescent="0.2">
      <c r="B15">
        <v>12</v>
      </c>
      <c r="C15">
        <v>108</v>
      </c>
      <c r="D15">
        <v>7</v>
      </c>
      <c r="E15">
        <v>900</v>
      </c>
      <c r="F15">
        <v>702</v>
      </c>
      <c r="G15" s="3">
        <f t="shared" si="4"/>
        <v>0.22</v>
      </c>
      <c r="H15" s="4" t="str">
        <f>IF(G15&lt;=0.25,"YES","NO")</f>
        <v>YES</v>
      </c>
      <c r="I15" s="4">
        <f>IF(H15="YES",1,0)</f>
        <v>1</v>
      </c>
      <c r="J15" s="10">
        <f>ABS(E15-F15)</f>
        <v>198</v>
      </c>
      <c r="K15" t="s">
        <v>26</v>
      </c>
      <c r="L15" s="6">
        <f>MEDIAN(J13:J19)</f>
        <v>198</v>
      </c>
    </row>
    <row r="16" spans="1:22" x14ac:dyDescent="0.2">
      <c r="B16">
        <v>13</v>
      </c>
      <c r="C16">
        <v>48</v>
      </c>
      <c r="D16">
        <v>6</v>
      </c>
      <c r="E16">
        <v>583</v>
      </c>
      <c r="F16">
        <v>587.81538461538457</v>
      </c>
      <c r="G16" s="3">
        <f t="shared" si="4"/>
        <v>8.2596648634383762E-3</v>
      </c>
      <c r="H16" s="4" t="str">
        <f t="shared" ref="H16:H19" si="5">IF(G16&lt;=0.25,"YES","NO")</f>
        <v>YES</v>
      </c>
      <c r="I16" s="4">
        <f t="shared" ref="I16:I19" si="6">IF(H16="YES",1,0)</f>
        <v>1</v>
      </c>
      <c r="J16" s="10">
        <f t="shared" ref="J16:J19" si="7">ABS(E16-F16)</f>
        <v>4.8153846153845734</v>
      </c>
      <c r="K16" t="s">
        <v>27</v>
      </c>
      <c r="L16" s="3">
        <f>QUARTILE(J13:J19,3)</f>
        <v>928.89741869222871</v>
      </c>
    </row>
    <row r="17" spans="1:12" x14ac:dyDescent="0.2">
      <c r="B17">
        <v>14</v>
      </c>
      <c r="C17">
        <v>249</v>
      </c>
      <c r="D17">
        <v>7</v>
      </c>
      <c r="E17">
        <v>2565</v>
      </c>
      <c r="F17">
        <v>2284.1338582677163</v>
      </c>
      <c r="G17" s="3">
        <f t="shared" si="4"/>
        <v>0.10949947046092932</v>
      </c>
      <c r="H17" s="4" t="str">
        <f t="shared" si="5"/>
        <v>YES</v>
      </c>
      <c r="I17" s="4">
        <f t="shared" si="6"/>
        <v>1</v>
      </c>
      <c r="J17" s="10">
        <f t="shared" si="7"/>
        <v>280.86614173228372</v>
      </c>
      <c r="K17" t="s">
        <v>28</v>
      </c>
      <c r="L17" s="3">
        <f>MAX(J13:J19)</f>
        <v>2303.8015665796347</v>
      </c>
    </row>
    <row r="18" spans="1:12" x14ac:dyDescent="0.2">
      <c r="B18">
        <v>15</v>
      </c>
      <c r="C18">
        <v>371</v>
      </c>
      <c r="D18">
        <v>8</v>
      </c>
      <c r="E18">
        <v>4047</v>
      </c>
      <c r="F18">
        <v>4091.6553524804176</v>
      </c>
      <c r="G18" s="3">
        <f t="shared" si="4"/>
        <v>1.1034186429557105E-2</v>
      </c>
      <c r="H18" s="4" t="str">
        <f t="shared" si="5"/>
        <v>YES</v>
      </c>
      <c r="I18" s="4">
        <f t="shared" si="6"/>
        <v>1</v>
      </c>
      <c r="J18" s="10">
        <f t="shared" si="7"/>
        <v>44.655352480417605</v>
      </c>
    </row>
    <row r="19" spans="1:12" x14ac:dyDescent="0.2">
      <c r="B19">
        <v>16</v>
      </c>
      <c r="C19">
        <v>211</v>
      </c>
      <c r="D19">
        <v>3</v>
      </c>
      <c r="E19">
        <v>1520</v>
      </c>
      <c r="F19">
        <v>1560.9693877551022</v>
      </c>
      <c r="G19" s="3">
        <f t="shared" si="4"/>
        <v>2.6953544575725106E-2</v>
      </c>
      <c r="H19" s="4" t="str">
        <f t="shared" si="5"/>
        <v>YES</v>
      </c>
      <c r="I19" s="4">
        <f t="shared" si="6"/>
        <v>1</v>
      </c>
      <c r="J19" s="10">
        <f t="shared" si="7"/>
        <v>40.969387755102161</v>
      </c>
    </row>
    <row r="20" spans="1:12" x14ac:dyDescent="0.2">
      <c r="F20" t="s">
        <v>21</v>
      </c>
      <c r="G20" s="3">
        <f>AVERAGE(G13:G19)</f>
        <v>0.18449964153434281</v>
      </c>
      <c r="H20" t="s">
        <v>20</v>
      </c>
      <c r="I20" s="5">
        <f>AVERAGE(I13:I19)</f>
        <v>0.7142857142857143</v>
      </c>
    </row>
    <row r="21" spans="1:12" x14ac:dyDescent="0.2">
      <c r="F21" t="s">
        <v>22</v>
      </c>
      <c r="G21" s="3">
        <f>MEDIAN(G13:G19)</f>
        <v>0.10949947046092932</v>
      </c>
    </row>
    <row r="22" spans="1:12" x14ac:dyDescent="0.2">
      <c r="G22" s="3"/>
    </row>
    <row r="23" spans="1:12" x14ac:dyDescent="0.2">
      <c r="A23" t="s">
        <v>32</v>
      </c>
      <c r="B23">
        <v>22</v>
      </c>
      <c r="C23">
        <v>304</v>
      </c>
      <c r="D23">
        <v>7</v>
      </c>
      <c r="E23">
        <v>9369</v>
      </c>
      <c r="F23">
        <v>7579.2349726775956</v>
      </c>
      <c r="G23" s="3">
        <f t="shared" ref="G23:G29" si="8">ABS(E23-F23)/E23</f>
        <v>0.19103052911969307</v>
      </c>
      <c r="H23" s="4" t="str">
        <f>IF(G23&lt;=0.25,"YES","NO")</f>
        <v>YES</v>
      </c>
      <c r="I23" s="4">
        <f>IF(H23="YES",1,0)</f>
        <v>1</v>
      </c>
      <c r="J23" s="10">
        <f>ABS(E23-F23)</f>
        <v>1789.7650273224044</v>
      </c>
      <c r="K23" t="s">
        <v>4</v>
      </c>
      <c r="L23" s="3">
        <f>MIN(J23:J29)</f>
        <v>38.056872037914673</v>
      </c>
    </row>
    <row r="24" spans="1:12" x14ac:dyDescent="0.2">
      <c r="B24">
        <v>23</v>
      </c>
      <c r="C24">
        <v>353</v>
      </c>
      <c r="D24">
        <v>5</v>
      </c>
      <c r="E24">
        <v>7184</v>
      </c>
      <c r="F24">
        <v>5066.7979797979797</v>
      </c>
      <c r="G24" s="3">
        <f t="shared" si="8"/>
        <v>0.29471074891453514</v>
      </c>
      <c r="H24" s="4" t="str">
        <f>IF(G24&lt;=0.25,"YES","NO")</f>
        <v>NO</v>
      </c>
      <c r="I24" s="4">
        <f>IF(H24="YES",1,0)</f>
        <v>0</v>
      </c>
      <c r="J24" s="10">
        <f>ABS(E24-F24)</f>
        <v>2117.2020202020203</v>
      </c>
      <c r="K24" t="s">
        <v>25</v>
      </c>
      <c r="L24" s="3">
        <f>QUARTILE(J23:J29,1)</f>
        <v>356.17098445595866</v>
      </c>
    </row>
    <row r="25" spans="1:12" x14ac:dyDescent="0.2">
      <c r="B25">
        <v>24</v>
      </c>
      <c r="C25">
        <v>567</v>
      </c>
      <c r="D25">
        <v>8</v>
      </c>
      <c r="E25">
        <v>10447</v>
      </c>
      <c r="F25">
        <v>16025.746153846154</v>
      </c>
      <c r="G25" s="3">
        <f t="shared" si="8"/>
        <v>0.53400460934681282</v>
      </c>
      <c r="H25" s="4" t="str">
        <f>IF(G25&lt;=0.25,"YES","NO")</f>
        <v>NO</v>
      </c>
      <c r="I25" s="4">
        <f>IF(H25="YES",1,0)</f>
        <v>0</v>
      </c>
      <c r="J25" s="10">
        <f>ABS(E25-F25)</f>
        <v>5578.7461538461539</v>
      </c>
      <c r="K25" t="s">
        <v>26</v>
      </c>
      <c r="L25" s="6">
        <f>MEDIAN(J23:J29)</f>
        <v>1789.7650273224044</v>
      </c>
    </row>
    <row r="26" spans="1:12" x14ac:dyDescent="0.2">
      <c r="B26">
        <v>25</v>
      </c>
      <c r="C26">
        <v>467</v>
      </c>
      <c r="D26">
        <v>7</v>
      </c>
      <c r="E26">
        <v>5100</v>
      </c>
      <c r="F26">
        <v>8245.1270903010027</v>
      </c>
      <c r="G26" s="3">
        <f t="shared" si="8"/>
        <v>0.61669158633352994</v>
      </c>
      <c r="H26" s="4" t="str">
        <f t="shared" ref="H26:H29" si="9">IF(G26&lt;=0.25,"YES","NO")</f>
        <v>NO</v>
      </c>
      <c r="I26" s="4">
        <f t="shared" ref="I26:I29" si="10">IF(H26="YES",1,0)</f>
        <v>0</v>
      </c>
      <c r="J26" s="10">
        <f t="shared" ref="J26:J29" si="11">ABS(E26-F26)</f>
        <v>3145.1270903010027</v>
      </c>
      <c r="K26" t="s">
        <v>27</v>
      </c>
      <c r="L26" s="3">
        <f>QUARTILE(J23:J29,3)</f>
        <v>2631.1645552515115</v>
      </c>
    </row>
    <row r="27" spans="1:12" x14ac:dyDescent="0.2">
      <c r="B27">
        <v>27</v>
      </c>
      <c r="C27">
        <v>253</v>
      </c>
      <c r="D27">
        <v>8</v>
      </c>
      <c r="E27">
        <v>1651</v>
      </c>
      <c r="F27">
        <v>2300.5958549222801</v>
      </c>
      <c r="G27" s="3">
        <f t="shared" si="8"/>
        <v>0.39345599934723202</v>
      </c>
      <c r="H27" s="4" t="str">
        <f t="shared" si="9"/>
        <v>NO</v>
      </c>
      <c r="I27" s="4">
        <f t="shared" si="10"/>
        <v>0</v>
      </c>
      <c r="J27" s="10">
        <f t="shared" si="11"/>
        <v>649.59585492228007</v>
      </c>
      <c r="K27" t="s">
        <v>28</v>
      </c>
      <c r="L27" s="3">
        <f>MAX(J23:J29)</f>
        <v>5578.7461538461539</v>
      </c>
    </row>
    <row r="28" spans="1:12" x14ac:dyDescent="0.2">
      <c r="B28">
        <v>28</v>
      </c>
      <c r="C28">
        <v>196</v>
      </c>
      <c r="D28">
        <v>7</v>
      </c>
      <c r="E28">
        <v>1450</v>
      </c>
      <c r="F28">
        <v>1411.9431279620853</v>
      </c>
      <c r="G28" s="3">
        <f t="shared" si="8"/>
        <v>2.6246118646837704E-2</v>
      </c>
      <c r="H28" s="4" t="str">
        <f t="shared" si="9"/>
        <v>YES</v>
      </c>
      <c r="I28" s="4">
        <f t="shared" si="10"/>
        <v>1</v>
      </c>
      <c r="J28" s="10">
        <f t="shared" si="11"/>
        <v>38.056872037914673</v>
      </c>
    </row>
    <row r="29" spans="1:12" x14ac:dyDescent="0.2">
      <c r="B29">
        <v>29</v>
      </c>
      <c r="C29">
        <v>185</v>
      </c>
      <c r="D29">
        <v>8</v>
      </c>
      <c r="E29">
        <v>1745</v>
      </c>
      <c r="F29">
        <v>1682.2538860103627</v>
      </c>
      <c r="G29" s="3">
        <f t="shared" si="8"/>
        <v>3.5957658446783523E-2</v>
      </c>
      <c r="H29" s="4" t="str">
        <f t="shared" si="9"/>
        <v>YES</v>
      </c>
      <c r="I29" s="4">
        <f t="shared" si="10"/>
        <v>1</v>
      </c>
      <c r="J29" s="10">
        <f t="shared" si="11"/>
        <v>62.746113989637252</v>
      </c>
    </row>
    <row r="30" spans="1:12" x14ac:dyDescent="0.2">
      <c r="F30" t="s">
        <v>21</v>
      </c>
      <c r="G30" s="3">
        <f>AVERAGE(G23:G29)</f>
        <v>0.29887103573648915</v>
      </c>
      <c r="H30" t="s">
        <v>20</v>
      </c>
      <c r="I30" s="5">
        <f>AVERAGE(I23:I29)</f>
        <v>0.42857142857142855</v>
      </c>
    </row>
    <row r="31" spans="1:12" x14ac:dyDescent="0.2">
      <c r="F31" t="s">
        <v>22</v>
      </c>
      <c r="G31" s="3">
        <f>MEDIAN(G23:G29)</f>
        <v>0.29471074891453514</v>
      </c>
    </row>
    <row r="32" spans="1:12" x14ac:dyDescent="0.2">
      <c r="G32" s="3"/>
    </row>
    <row r="33" spans="1:12" x14ac:dyDescent="0.2">
      <c r="A33" s="11" t="s">
        <v>40</v>
      </c>
      <c r="B33" s="11">
        <v>31</v>
      </c>
      <c r="C33" s="11">
        <v>430</v>
      </c>
      <c r="D33" s="11">
        <v>4</v>
      </c>
      <c r="E33" s="11">
        <v>2957</v>
      </c>
      <c r="F33" s="11">
        <v>4386.9778575703176</v>
      </c>
      <c r="G33" s="13">
        <f t="shared" ref="G33:G39" si="12">ABS(E33-F33)/E33</f>
        <v>0.48359075332104079</v>
      </c>
      <c r="H33" s="14" t="str">
        <f>IF(G33&lt;=0.25,"YES","NO")</f>
        <v>NO</v>
      </c>
      <c r="I33" s="14">
        <f>IF(H33="YES",1,0)</f>
        <v>0</v>
      </c>
      <c r="J33" s="17">
        <f>ABS(E33-F33)</f>
        <v>1429.9778575703176</v>
      </c>
      <c r="K33" s="11" t="s">
        <v>4</v>
      </c>
      <c r="L33" s="13">
        <f>MIN(J33:J39)</f>
        <v>348.17553191489424</v>
      </c>
    </row>
    <row r="34" spans="1:12" x14ac:dyDescent="0.2">
      <c r="A34" s="11"/>
      <c r="B34" s="11">
        <v>32</v>
      </c>
      <c r="C34" s="11">
        <v>204</v>
      </c>
      <c r="D34" s="11">
        <v>5</v>
      </c>
      <c r="E34" s="11">
        <v>963</v>
      </c>
      <c r="F34" s="11">
        <v>1338.0645161290324</v>
      </c>
      <c r="G34" s="13">
        <f t="shared" si="12"/>
        <v>0.38947509463035557</v>
      </c>
      <c r="H34" s="14" t="str">
        <f>IF(G34&lt;=0.25,"YES","NO")</f>
        <v>NO</v>
      </c>
      <c r="I34" s="14">
        <f>IF(H34="YES",1,0)</f>
        <v>0</v>
      </c>
      <c r="J34" s="17">
        <f>ABS(E34-F34)</f>
        <v>375.06451612903243</v>
      </c>
      <c r="K34" s="11" t="s">
        <v>25</v>
      </c>
      <c r="L34" s="13">
        <f>QUARTILE(J33:J39,1)</f>
        <v>528.19039230797466</v>
      </c>
    </row>
    <row r="35" spans="1:12" x14ac:dyDescent="0.2">
      <c r="A35" s="11"/>
      <c r="B35" s="11">
        <v>33</v>
      </c>
      <c r="C35" s="11">
        <v>71</v>
      </c>
      <c r="D35" s="11">
        <v>4</v>
      </c>
      <c r="E35" s="11">
        <v>1233</v>
      </c>
      <c r="F35" s="11">
        <v>551.68373151308299</v>
      </c>
      <c r="G35" s="13">
        <f t="shared" si="12"/>
        <v>0.55256793875662369</v>
      </c>
      <c r="H35" s="14" t="str">
        <f>IF(G35&lt;=0.25,"YES","NO")</f>
        <v>NO</v>
      </c>
      <c r="I35" s="14">
        <f>IF(H35="YES",1,0)</f>
        <v>0</v>
      </c>
      <c r="J35" s="17">
        <f>ABS(E35-F35)</f>
        <v>681.31626848691701</v>
      </c>
      <c r="K35" s="11" t="s">
        <v>26</v>
      </c>
      <c r="L35" s="15">
        <f>MEDIAN(J33:J39)</f>
        <v>1429.9778575703176</v>
      </c>
    </row>
    <row r="36" spans="1:12" x14ac:dyDescent="0.2">
      <c r="A36" s="11"/>
      <c r="B36" s="11">
        <v>34</v>
      </c>
      <c r="C36" s="11">
        <v>840</v>
      </c>
      <c r="D36" s="11">
        <v>7</v>
      </c>
      <c r="E36" s="11">
        <v>3240</v>
      </c>
      <c r="F36" s="11">
        <v>7095.23566878981</v>
      </c>
      <c r="G36" s="13">
        <f t="shared" si="12"/>
        <v>1.1898875520956205</v>
      </c>
      <c r="H36" s="14" t="str">
        <f t="shared" ref="H36:H39" si="13">IF(G36&lt;=0.25,"YES","NO")</f>
        <v>NO</v>
      </c>
      <c r="I36" s="14">
        <f t="shared" ref="I36:I39" si="14">IF(H36="YES",1,0)</f>
        <v>0</v>
      </c>
      <c r="J36" s="17">
        <f t="shared" ref="J36:J39" si="15">ABS(E36-F36)</f>
        <v>3855.23566878981</v>
      </c>
      <c r="K36" s="11" t="s">
        <v>27</v>
      </c>
      <c r="L36" s="13">
        <f>QUARTILE(J33:J39,3)</f>
        <v>4803.9448793257816</v>
      </c>
    </row>
    <row r="37" spans="1:12" x14ac:dyDescent="0.2">
      <c r="A37" s="11"/>
      <c r="B37" s="11">
        <v>35</v>
      </c>
      <c r="C37" s="11">
        <v>1648</v>
      </c>
      <c r="D37" s="11">
        <v>6</v>
      </c>
      <c r="E37" s="11">
        <v>10000</v>
      </c>
      <c r="F37" s="11">
        <v>16948.877365101613</v>
      </c>
      <c r="G37" s="13">
        <f t="shared" si="12"/>
        <v>0.69488773651016122</v>
      </c>
      <c r="H37" s="14" t="str">
        <f t="shared" si="13"/>
        <v>NO</v>
      </c>
      <c r="I37" s="14">
        <f t="shared" si="14"/>
        <v>0</v>
      </c>
      <c r="J37" s="17">
        <f t="shared" si="15"/>
        <v>6948.8773651016127</v>
      </c>
      <c r="K37" s="11" t="s">
        <v>28</v>
      </c>
      <c r="L37" s="13">
        <f>MAX(J33:J39)</f>
        <v>6948.8773651016127</v>
      </c>
    </row>
    <row r="38" spans="1:12" x14ac:dyDescent="0.2">
      <c r="A38" s="11"/>
      <c r="B38" s="11">
        <v>36</v>
      </c>
      <c r="C38" s="11">
        <v>1035</v>
      </c>
      <c r="D38" s="11">
        <v>7</v>
      </c>
      <c r="E38" s="11">
        <v>6800</v>
      </c>
      <c r="F38" s="11">
        <v>12552.654089861753</v>
      </c>
      <c r="G38" s="13">
        <f t="shared" si="12"/>
        <v>0.84597854262672845</v>
      </c>
      <c r="H38" s="14" t="str">
        <f t="shared" si="13"/>
        <v>NO</v>
      </c>
      <c r="I38" s="14">
        <f t="shared" si="14"/>
        <v>0</v>
      </c>
      <c r="J38" s="17">
        <f t="shared" si="15"/>
        <v>5752.6540898617532</v>
      </c>
      <c r="K38" s="11"/>
      <c r="L38" s="11"/>
    </row>
    <row r="39" spans="1:12" x14ac:dyDescent="0.2">
      <c r="A39" s="11"/>
      <c r="B39" s="11">
        <v>37</v>
      </c>
      <c r="C39" s="11">
        <v>548</v>
      </c>
      <c r="D39" s="11">
        <v>1</v>
      </c>
      <c r="E39" s="11">
        <v>3850</v>
      </c>
      <c r="F39" s="11">
        <v>4198.1755319148942</v>
      </c>
      <c r="G39" s="13">
        <f t="shared" si="12"/>
        <v>9.0435203094777719E-2</v>
      </c>
      <c r="H39" s="14" t="str">
        <f t="shared" si="13"/>
        <v>YES</v>
      </c>
      <c r="I39" s="14">
        <f t="shared" si="14"/>
        <v>1</v>
      </c>
      <c r="J39" s="17">
        <f t="shared" si="15"/>
        <v>348.17553191489424</v>
      </c>
      <c r="K39" s="11"/>
      <c r="L39" s="11"/>
    </row>
    <row r="40" spans="1:12" x14ac:dyDescent="0.2">
      <c r="A40" s="11"/>
      <c r="B40" s="11"/>
      <c r="C40" s="11"/>
      <c r="D40" s="11"/>
      <c r="E40" s="11"/>
      <c r="F40" s="11" t="s">
        <v>21</v>
      </c>
      <c r="G40" s="13">
        <f>AVERAGE(G33:G39)</f>
        <v>0.60668897443361547</v>
      </c>
      <c r="H40" s="11" t="s">
        <v>20</v>
      </c>
      <c r="I40" s="16">
        <f>AVERAGE(I33:I39)</f>
        <v>0.14285714285714285</v>
      </c>
      <c r="J40" s="11"/>
      <c r="K40" s="11"/>
      <c r="L40" s="11"/>
    </row>
    <row r="41" spans="1:12" x14ac:dyDescent="0.2">
      <c r="A41" s="11"/>
      <c r="B41" s="11"/>
      <c r="C41" s="11"/>
      <c r="D41" s="11"/>
      <c r="E41" s="11"/>
      <c r="F41" s="11" t="s">
        <v>22</v>
      </c>
      <c r="G41" s="13">
        <f>MEDIAN(G33:G39)</f>
        <v>0.55256793875662369</v>
      </c>
      <c r="H41" s="11"/>
      <c r="I41" s="11"/>
      <c r="J41" s="11"/>
      <c r="K41" s="11"/>
      <c r="L41" s="11"/>
    </row>
    <row r="42" spans="1:12" x14ac:dyDescent="0.2">
      <c r="G42" s="3"/>
    </row>
    <row r="43" spans="1:12" x14ac:dyDescent="0.2">
      <c r="A43" s="11" t="s">
        <v>41</v>
      </c>
      <c r="B43" s="11">
        <v>41</v>
      </c>
      <c r="C43" s="11">
        <v>253</v>
      </c>
      <c r="D43" s="11">
        <v>7</v>
      </c>
      <c r="E43" s="11">
        <v>1100</v>
      </c>
      <c r="F43" s="11">
        <v>1835.8642691415314</v>
      </c>
      <c r="G43" s="13">
        <f t="shared" ref="G43:G49" si="16">ABS(E43-F43)/E43</f>
        <v>0.66896751740139215</v>
      </c>
      <c r="H43" s="14" t="str">
        <f>IF(G43&lt;=0.25,"YES","NO")</f>
        <v>NO</v>
      </c>
      <c r="I43" s="14">
        <f>IF(H43="YES",1,0)</f>
        <v>0</v>
      </c>
      <c r="J43" s="17">
        <f>ABS(E43-F43)</f>
        <v>735.86426914153139</v>
      </c>
      <c r="K43" s="11" t="s">
        <v>4</v>
      </c>
      <c r="L43" s="13">
        <f>MIN(J43:J49)</f>
        <v>307.20795107033643</v>
      </c>
    </row>
    <row r="44" spans="1:12" x14ac:dyDescent="0.2">
      <c r="A44" s="11"/>
      <c r="B44" s="11">
        <v>42</v>
      </c>
      <c r="C44" s="11">
        <v>227</v>
      </c>
      <c r="D44" s="11">
        <v>8</v>
      </c>
      <c r="E44" s="11">
        <v>5578</v>
      </c>
      <c r="F44" s="11">
        <v>3573.9173189823873</v>
      </c>
      <c r="G44" s="13">
        <f t="shared" si="16"/>
        <v>0.35928337773711233</v>
      </c>
      <c r="H44" s="14" t="str">
        <f>IF(G44&lt;=0.25,"YES","NO")</f>
        <v>NO</v>
      </c>
      <c r="I44" s="14">
        <f>IF(H44="YES",1,0)</f>
        <v>0</v>
      </c>
      <c r="J44" s="17">
        <f>ABS(E44-F44)</f>
        <v>2004.0826810176127</v>
      </c>
      <c r="K44" s="11" t="s">
        <v>25</v>
      </c>
      <c r="L44" s="13">
        <f>QUARTILE(J43:J49,1)</f>
        <v>628.07317934688513</v>
      </c>
    </row>
    <row r="45" spans="1:12" x14ac:dyDescent="0.2">
      <c r="A45" s="11"/>
      <c r="B45" s="11">
        <v>43</v>
      </c>
      <c r="C45" s="11">
        <v>59</v>
      </c>
      <c r="D45" s="11">
        <v>8</v>
      </c>
      <c r="E45" s="11">
        <v>1060</v>
      </c>
      <c r="F45" s="11">
        <v>539.71791044776126</v>
      </c>
      <c r="G45" s="13">
        <f t="shared" si="16"/>
        <v>0.49083215995494223</v>
      </c>
      <c r="H45" s="14" t="str">
        <f>IF(G45&lt;=0.25,"YES","NO")</f>
        <v>NO</v>
      </c>
      <c r="I45" s="14">
        <f>IF(H45="YES",1,0)</f>
        <v>0</v>
      </c>
      <c r="J45" s="17">
        <f>ABS(E45-F45)</f>
        <v>520.28208955223874</v>
      </c>
      <c r="K45" s="11" t="s">
        <v>26</v>
      </c>
      <c r="L45" s="15">
        <f>MEDIAN(J43:J49)</f>
        <v>1016.1181530104122</v>
      </c>
    </row>
    <row r="46" spans="1:12" x14ac:dyDescent="0.2">
      <c r="A46" s="11"/>
      <c r="B46" s="11">
        <v>44</v>
      </c>
      <c r="C46" s="11">
        <v>299</v>
      </c>
      <c r="D46" s="11">
        <v>7</v>
      </c>
      <c r="E46" s="11">
        <v>5279</v>
      </c>
      <c r="F46" s="11">
        <v>4262.8818469895878</v>
      </c>
      <c r="G46" s="13">
        <f t="shared" si="16"/>
        <v>0.19248307501617962</v>
      </c>
      <c r="H46" s="14" t="str">
        <f t="shared" ref="H46:H49" si="17">IF(G46&lt;=0.25,"YES","NO")</f>
        <v>YES</v>
      </c>
      <c r="I46" s="14">
        <f t="shared" ref="I46:I49" si="18">IF(H46="YES",1,0)</f>
        <v>1</v>
      </c>
      <c r="J46" s="17">
        <f t="shared" ref="J46:J49" si="19">ABS(E46-F46)</f>
        <v>1016.1181530104122</v>
      </c>
      <c r="K46" s="11" t="s">
        <v>27</v>
      </c>
      <c r="L46" s="13">
        <f>QUARTILE(J43:J49,3)</f>
        <v>1845.025808660673</v>
      </c>
    </row>
    <row r="47" spans="1:12" x14ac:dyDescent="0.2">
      <c r="A47" s="11"/>
      <c r="B47" s="11">
        <v>45</v>
      </c>
      <c r="C47" s="11">
        <v>422</v>
      </c>
      <c r="D47" s="11">
        <v>5</v>
      </c>
      <c r="E47" s="11">
        <v>8117</v>
      </c>
      <c r="F47" s="11">
        <v>6431.0310636962668</v>
      </c>
      <c r="G47" s="13">
        <f t="shared" si="16"/>
        <v>0.20770838195191982</v>
      </c>
      <c r="H47" s="14" t="str">
        <f t="shared" si="17"/>
        <v>YES</v>
      </c>
      <c r="I47" s="14">
        <f t="shared" si="18"/>
        <v>1</v>
      </c>
      <c r="J47" s="17">
        <f t="shared" si="19"/>
        <v>1685.9689363037332</v>
      </c>
      <c r="K47" s="11" t="s">
        <v>28</v>
      </c>
      <c r="L47" s="13">
        <f>MAX(J43:J49)</f>
        <v>15134.606712564546</v>
      </c>
    </row>
    <row r="48" spans="1:12" x14ac:dyDescent="0.2">
      <c r="A48" s="11"/>
      <c r="B48" s="11">
        <v>46</v>
      </c>
      <c r="C48" s="11">
        <v>1058</v>
      </c>
      <c r="D48" s="11">
        <v>6</v>
      </c>
      <c r="E48" s="11">
        <v>8710</v>
      </c>
      <c r="F48" s="11">
        <v>23844.606712564546</v>
      </c>
      <c r="G48" s="13">
        <f t="shared" si="16"/>
        <v>1.7376127109718194</v>
      </c>
      <c r="H48" s="14" t="str">
        <f t="shared" si="17"/>
        <v>NO</v>
      </c>
      <c r="I48" s="14">
        <f t="shared" si="18"/>
        <v>0</v>
      </c>
      <c r="J48" s="17">
        <f t="shared" si="19"/>
        <v>15134.606712564546</v>
      </c>
      <c r="K48" s="11"/>
      <c r="L48" s="11"/>
    </row>
    <row r="49" spans="1:12" x14ac:dyDescent="0.2">
      <c r="A49" s="11"/>
      <c r="B49" s="11">
        <v>47</v>
      </c>
      <c r="C49" s="11">
        <v>65</v>
      </c>
      <c r="D49" s="11">
        <v>6</v>
      </c>
      <c r="E49" s="11">
        <v>796</v>
      </c>
      <c r="F49" s="11">
        <v>488.79204892966357</v>
      </c>
      <c r="G49" s="13">
        <f t="shared" si="16"/>
        <v>0.38593963702303574</v>
      </c>
      <c r="H49" s="14" t="str">
        <f t="shared" si="17"/>
        <v>NO</v>
      </c>
      <c r="I49" s="14">
        <f t="shared" si="18"/>
        <v>0</v>
      </c>
      <c r="J49" s="17">
        <f t="shared" si="19"/>
        <v>307.20795107033643</v>
      </c>
      <c r="K49" s="11"/>
      <c r="L49" s="11"/>
    </row>
    <row r="50" spans="1:12" x14ac:dyDescent="0.2">
      <c r="A50" s="11"/>
      <c r="B50" s="11"/>
      <c r="C50" s="11"/>
      <c r="D50" s="11"/>
      <c r="E50" s="11"/>
      <c r="F50" s="11" t="s">
        <v>21</v>
      </c>
      <c r="G50" s="13">
        <f>AVERAGE(G43:G49)</f>
        <v>0.5775466942937717</v>
      </c>
      <c r="H50" s="11" t="s">
        <v>20</v>
      </c>
      <c r="I50" s="16">
        <f>AVERAGE(I43:I49)</f>
        <v>0.2857142857142857</v>
      </c>
      <c r="J50" s="11"/>
      <c r="K50" s="11"/>
      <c r="L50" s="11"/>
    </row>
    <row r="51" spans="1:12" x14ac:dyDescent="0.2">
      <c r="A51" s="11"/>
      <c r="B51" s="11"/>
      <c r="C51" s="11"/>
      <c r="D51" s="11"/>
      <c r="E51" s="11"/>
      <c r="F51" s="11" t="s">
        <v>22</v>
      </c>
      <c r="G51" s="13">
        <f>MEDIAN(G43:G49)</f>
        <v>0.38593963702303574</v>
      </c>
      <c r="H51" s="11"/>
      <c r="I51" s="11"/>
      <c r="J51" s="11"/>
      <c r="K51" s="11"/>
      <c r="L51" s="11"/>
    </row>
    <row r="52" spans="1:12" x14ac:dyDescent="0.2">
      <c r="G52" s="3"/>
    </row>
    <row r="53" spans="1:12" x14ac:dyDescent="0.2">
      <c r="G53" s="3"/>
    </row>
    <row r="54" spans="1:12" x14ac:dyDescent="0.2">
      <c r="A54" s="11" t="s">
        <v>42</v>
      </c>
      <c r="B54" s="11">
        <v>50</v>
      </c>
      <c r="C54" s="11">
        <v>1526</v>
      </c>
      <c r="D54" s="11">
        <v>7</v>
      </c>
      <c r="E54" s="11">
        <v>5931</v>
      </c>
      <c r="F54" s="12">
        <v>13667.407065342877</v>
      </c>
      <c r="G54" s="13">
        <f t="shared" ref="G54:G58" si="20">ABS(E54-F54)/E54</f>
        <v>1.3044017982368701</v>
      </c>
      <c r="H54" s="14" t="str">
        <f>IF(G54&lt;=0.25,"YES","NO")</f>
        <v>NO</v>
      </c>
      <c r="I54" s="14">
        <f>IF(H54="YES",1,0)</f>
        <v>0</v>
      </c>
      <c r="J54" s="13">
        <f>ABS(E54-F54)</f>
        <v>7736.4070653428771</v>
      </c>
      <c r="K54" s="11" t="s">
        <v>4</v>
      </c>
      <c r="L54" s="13">
        <f>MIN(J54:J60)</f>
        <v>10.649721016739477</v>
      </c>
    </row>
    <row r="55" spans="1:12" x14ac:dyDescent="0.2">
      <c r="A55" s="11"/>
      <c r="B55" s="11">
        <v>51</v>
      </c>
      <c r="C55" s="11">
        <v>575</v>
      </c>
      <c r="D55" s="11">
        <v>9</v>
      </c>
      <c r="E55" s="11">
        <v>4456</v>
      </c>
      <c r="F55" s="12">
        <v>5197.9512539738607</v>
      </c>
      <c r="G55" s="13">
        <f t="shared" si="20"/>
        <v>0.16650611624188974</v>
      </c>
      <c r="H55" s="14" t="str">
        <f t="shared" ref="H55:H60" si="21">IF(G55&lt;=0.25,"YES","NO")</f>
        <v>YES</v>
      </c>
      <c r="I55" s="14">
        <f>IF(H55="YES",1,0)</f>
        <v>1</v>
      </c>
      <c r="J55" s="13">
        <f t="shared" ref="J55:J60" si="22">ABS(E55-F55)</f>
        <v>741.95125397386073</v>
      </c>
      <c r="K55" s="11" t="s">
        <v>25</v>
      </c>
      <c r="L55" s="13">
        <f>QUARTILE(J54:J60,1)</f>
        <v>562.69918408897524</v>
      </c>
    </row>
    <row r="56" spans="1:12" x14ac:dyDescent="0.2">
      <c r="A56" s="11"/>
      <c r="B56" s="11">
        <v>52</v>
      </c>
      <c r="C56" s="11">
        <v>509</v>
      </c>
      <c r="D56" s="11">
        <v>3</v>
      </c>
      <c r="E56" s="11">
        <v>3600</v>
      </c>
      <c r="F56" s="12">
        <v>3610.6497210167395</v>
      </c>
      <c r="G56" s="13">
        <f t="shared" si="20"/>
        <v>2.958255837983188E-3</v>
      </c>
      <c r="H56" s="14" t="str">
        <f t="shared" si="21"/>
        <v>YES</v>
      </c>
      <c r="I56" s="14">
        <f t="shared" ref="I56:I60" si="23">IF(H56="YES",1,0)</f>
        <v>1</v>
      </c>
      <c r="J56" s="13">
        <f t="shared" si="22"/>
        <v>10.649721016739477</v>
      </c>
      <c r="K56" s="11" t="s">
        <v>26</v>
      </c>
      <c r="L56" s="15">
        <f>MEDIAN(J54:J60)</f>
        <v>741.95125397386073</v>
      </c>
    </row>
    <row r="57" spans="1:12" x14ac:dyDescent="0.2">
      <c r="A57" s="11"/>
      <c r="B57" s="11">
        <v>53</v>
      </c>
      <c r="C57" s="11">
        <v>583</v>
      </c>
      <c r="D57" s="11">
        <v>4</v>
      </c>
      <c r="E57" s="11">
        <v>4557</v>
      </c>
      <c r="F57" s="12">
        <v>7286.2607463391605</v>
      </c>
      <c r="G57" s="13">
        <f t="shared" si="20"/>
        <v>0.59891611725678306</v>
      </c>
      <c r="H57" s="14" t="str">
        <f t="shared" si="21"/>
        <v>NO</v>
      </c>
      <c r="I57" s="14">
        <f t="shared" si="23"/>
        <v>0</v>
      </c>
      <c r="J57" s="13">
        <f t="shared" si="22"/>
        <v>2729.2607463391605</v>
      </c>
      <c r="K57" s="11" t="s">
        <v>27</v>
      </c>
      <c r="L57" s="13">
        <f>QUARTILE(J54:J60,3)</f>
        <v>2594.5560414229672</v>
      </c>
    </row>
    <row r="58" spans="1:12" x14ac:dyDescent="0.2">
      <c r="A58" s="11"/>
      <c r="B58" s="11">
        <v>54</v>
      </c>
      <c r="C58" s="11">
        <v>315</v>
      </c>
      <c r="D58" s="11">
        <v>4</v>
      </c>
      <c r="E58" s="11">
        <v>8752</v>
      </c>
      <c r="F58" s="12">
        <v>8027.4671052631584</v>
      </c>
      <c r="G58" s="13">
        <f t="shared" si="20"/>
        <v>8.2784837150004759E-2</v>
      </c>
      <c r="H58" s="14" t="str">
        <f t="shared" si="21"/>
        <v>YES</v>
      </c>
      <c r="I58" s="14">
        <f t="shared" si="23"/>
        <v>1</v>
      </c>
      <c r="J58" s="13">
        <f t="shared" si="22"/>
        <v>724.53289473684163</v>
      </c>
      <c r="K58" s="11" t="s">
        <v>28</v>
      </c>
      <c r="L58" s="13">
        <f>MAX(J54:J60)</f>
        <v>7736.4070653428771</v>
      </c>
    </row>
    <row r="59" spans="1:12" x14ac:dyDescent="0.2">
      <c r="A59" s="11"/>
      <c r="B59" s="11">
        <v>55</v>
      </c>
      <c r="C59" s="11">
        <v>138</v>
      </c>
      <c r="D59" s="11">
        <v>5</v>
      </c>
      <c r="E59" s="11">
        <v>3440</v>
      </c>
      <c r="F59" s="12">
        <v>980.14866349322597</v>
      </c>
      <c r="G59" s="13">
        <f>ABS(E59-F59)/E59</f>
        <v>0.71507306293801565</v>
      </c>
      <c r="H59" s="14" t="str">
        <f t="shared" si="21"/>
        <v>NO</v>
      </c>
      <c r="I59" s="14">
        <f t="shared" si="23"/>
        <v>0</v>
      </c>
      <c r="J59" s="13">
        <f t="shared" si="22"/>
        <v>2459.8513365067738</v>
      </c>
      <c r="K59" s="11"/>
      <c r="L59" s="11"/>
    </row>
    <row r="60" spans="1:12" x14ac:dyDescent="0.2">
      <c r="A60" s="11"/>
      <c r="B60" s="11">
        <v>56</v>
      </c>
      <c r="C60" s="11">
        <v>257</v>
      </c>
      <c r="D60" s="11">
        <v>4</v>
      </c>
      <c r="E60" s="11">
        <v>1981</v>
      </c>
      <c r="F60" s="12">
        <v>1580.1345265588911</v>
      </c>
      <c r="G60" s="13">
        <f>ABS(E60-F60)/E60</f>
        <v>0.20235511026810141</v>
      </c>
      <c r="H60" s="14" t="str">
        <f t="shared" si="21"/>
        <v>YES</v>
      </c>
      <c r="I60" s="14">
        <f t="shared" si="23"/>
        <v>1</v>
      </c>
      <c r="J60" s="13">
        <f t="shared" si="22"/>
        <v>400.86547344110886</v>
      </c>
      <c r="K60" s="11"/>
      <c r="L60" s="11"/>
    </row>
    <row r="61" spans="1:12" x14ac:dyDescent="0.2">
      <c r="A61" s="11"/>
      <c r="B61" s="11"/>
      <c r="C61" s="11"/>
      <c r="D61" s="11"/>
      <c r="E61" s="11"/>
      <c r="F61" s="11" t="s">
        <v>21</v>
      </c>
      <c r="G61" s="13">
        <f>AVERAGE(G54:G60)</f>
        <v>0.43899932827566396</v>
      </c>
      <c r="H61" s="11" t="s">
        <v>20</v>
      </c>
      <c r="I61" s="16">
        <f>AVERAGE(I54:I60)</f>
        <v>0.5714285714285714</v>
      </c>
      <c r="J61" s="11"/>
      <c r="K61" s="11"/>
      <c r="L61" s="11"/>
    </row>
    <row r="62" spans="1:12" x14ac:dyDescent="0.2">
      <c r="A62" s="11"/>
      <c r="B62" s="11"/>
      <c r="C62" s="11"/>
      <c r="D62" s="11"/>
      <c r="E62" s="11"/>
      <c r="F62" s="11" t="s">
        <v>22</v>
      </c>
      <c r="G62" s="13">
        <f>MEDIAN(G54:G60)</f>
        <v>0.20235511026810141</v>
      </c>
      <c r="H62" s="11"/>
      <c r="I62" s="11"/>
      <c r="J62" s="11"/>
      <c r="K62" s="11"/>
      <c r="L62" s="11"/>
    </row>
    <row r="64" spans="1:12" x14ac:dyDescent="0.2">
      <c r="A64" s="11" t="s">
        <v>43</v>
      </c>
      <c r="B64" s="11">
        <v>8</v>
      </c>
      <c r="C64" s="11">
        <v>366</v>
      </c>
      <c r="D64" s="11">
        <v>2</v>
      </c>
      <c r="E64" s="11">
        <v>9125</v>
      </c>
      <c r="F64" s="12">
        <v>7646.7253846153844</v>
      </c>
      <c r="G64" s="13">
        <f t="shared" ref="G64:G68" si="24">ABS(E64-F64)/E64</f>
        <v>0.16200269757639624</v>
      </c>
      <c r="H64" s="14" t="str">
        <f>IF(G64&lt;=0.25,"YES","NO")</f>
        <v>YES</v>
      </c>
      <c r="I64" s="14">
        <f>IF(H64="YES",1,0)</f>
        <v>1</v>
      </c>
      <c r="J64" s="13">
        <f>ABS(E64-F64)</f>
        <v>1478.2746153846156</v>
      </c>
      <c r="K64" s="11" t="s">
        <v>4</v>
      </c>
      <c r="L64" s="13">
        <f>MIN(J64:J70)</f>
        <v>184.26002290950692</v>
      </c>
    </row>
    <row r="65" spans="1:12" x14ac:dyDescent="0.2">
      <c r="A65" s="11"/>
      <c r="B65" s="11">
        <v>17</v>
      </c>
      <c r="C65" s="11">
        <v>1849</v>
      </c>
      <c r="D65" s="11">
        <v>7</v>
      </c>
      <c r="E65" s="11">
        <v>25910</v>
      </c>
      <c r="F65" s="12">
        <v>36700.959384023103</v>
      </c>
      <c r="G65" s="13">
        <f t="shared" si="24"/>
        <v>0.41647855592524519</v>
      </c>
      <c r="H65" s="14" t="str">
        <f t="shared" ref="H65:H70" si="25">IF(G65&lt;=0.25,"YES","NO")</f>
        <v>NO</v>
      </c>
      <c r="I65" s="14">
        <f>IF(H65="YES",1,0)</f>
        <v>0</v>
      </c>
      <c r="J65" s="13">
        <f t="shared" ref="J65:J70" si="26">ABS(E65-F65)</f>
        <v>10790.959384023103</v>
      </c>
      <c r="K65" s="11" t="s">
        <v>25</v>
      </c>
      <c r="L65" s="13">
        <f>QUARTILE(J64:J70,1)</f>
        <v>663.70234318034022</v>
      </c>
    </row>
    <row r="66" spans="1:12" x14ac:dyDescent="0.2">
      <c r="A66" s="11"/>
      <c r="B66" s="11">
        <v>19</v>
      </c>
      <c r="C66" s="11">
        <v>434</v>
      </c>
      <c r="D66" s="11">
        <v>1</v>
      </c>
      <c r="E66" s="11">
        <v>15052</v>
      </c>
      <c r="F66" s="12">
        <v>8401.1027275044598</v>
      </c>
      <c r="G66" s="13">
        <f t="shared" si="24"/>
        <v>0.44186136543286875</v>
      </c>
      <c r="H66" s="14" t="str">
        <f t="shared" si="25"/>
        <v>NO</v>
      </c>
      <c r="I66" s="14">
        <f t="shared" ref="I66:I70" si="27">IF(H66="YES",1,0)</f>
        <v>0</v>
      </c>
      <c r="J66" s="13">
        <f t="shared" si="26"/>
        <v>6650.8972724955402</v>
      </c>
      <c r="K66" s="11" t="s">
        <v>26</v>
      </c>
      <c r="L66" s="15">
        <f>MEDIAN(J64:J70)</f>
        <v>1478.2746153846156</v>
      </c>
    </row>
    <row r="67" spans="1:12" x14ac:dyDescent="0.2">
      <c r="A67" s="11"/>
      <c r="B67" s="11">
        <v>30</v>
      </c>
      <c r="C67" s="11">
        <v>387</v>
      </c>
      <c r="D67" s="11">
        <v>4</v>
      </c>
      <c r="E67" s="11">
        <v>1798</v>
      </c>
      <c r="F67" s="12">
        <v>2910.5974025974028</v>
      </c>
      <c r="G67" s="13">
        <f t="shared" si="24"/>
        <v>0.61879722057697595</v>
      </c>
      <c r="H67" s="14" t="str">
        <f t="shared" si="25"/>
        <v>NO</v>
      </c>
      <c r="I67" s="14">
        <f t="shared" si="27"/>
        <v>0</v>
      </c>
      <c r="J67" s="13">
        <f t="shared" si="26"/>
        <v>1112.5974025974028</v>
      </c>
      <c r="K67" s="11" t="s">
        <v>27</v>
      </c>
      <c r="L67" s="13">
        <f>QUARTILE(J64:J70,3)</f>
        <v>4809.1689433615284</v>
      </c>
    </row>
    <row r="68" spans="1:12" x14ac:dyDescent="0.2">
      <c r="A68" s="11"/>
      <c r="B68" s="11">
        <v>39</v>
      </c>
      <c r="C68" s="11">
        <v>302</v>
      </c>
      <c r="D68" s="11">
        <v>4</v>
      </c>
      <c r="E68" s="11">
        <v>5787</v>
      </c>
      <c r="F68" s="12">
        <v>5602.7399770904931</v>
      </c>
      <c r="G68" s="13">
        <f t="shared" si="24"/>
        <v>3.1840335736911508E-2</v>
      </c>
      <c r="H68" s="14" t="str">
        <f t="shared" si="25"/>
        <v>YES</v>
      </c>
      <c r="I68" s="14">
        <f t="shared" si="27"/>
        <v>1</v>
      </c>
      <c r="J68" s="13">
        <f t="shared" si="26"/>
        <v>184.26002290950692</v>
      </c>
      <c r="K68" s="11" t="s">
        <v>28</v>
      </c>
      <c r="L68" s="13">
        <f>MAX(J64:J70)</f>
        <v>10790.959384023103</v>
      </c>
    </row>
    <row r="69" spans="1:12" x14ac:dyDescent="0.2">
      <c r="A69" s="11"/>
      <c r="B69" s="11">
        <v>48</v>
      </c>
      <c r="C69" s="11">
        <v>390</v>
      </c>
      <c r="D69" s="11">
        <v>4</v>
      </c>
      <c r="E69" s="11">
        <v>11023</v>
      </c>
      <c r="F69" s="12">
        <v>8055.5593857724834</v>
      </c>
      <c r="G69" s="13">
        <f>ABS(E69-F69)/E69</f>
        <v>0.26920444654155101</v>
      </c>
      <c r="H69" s="14" t="str">
        <f t="shared" si="25"/>
        <v>NO</v>
      </c>
      <c r="I69" s="14">
        <f t="shared" si="27"/>
        <v>0</v>
      </c>
      <c r="J69" s="13">
        <f t="shared" si="26"/>
        <v>2967.4406142275166</v>
      </c>
      <c r="K69" s="11"/>
      <c r="L69" s="11"/>
    </row>
    <row r="70" spans="1:12" x14ac:dyDescent="0.2">
      <c r="A70" s="11"/>
      <c r="B70" s="11">
        <v>49</v>
      </c>
      <c r="C70" s="11">
        <v>193</v>
      </c>
      <c r="D70" s="11">
        <v>6</v>
      </c>
      <c r="E70" s="11">
        <v>1755</v>
      </c>
      <c r="F70" s="12">
        <v>1540.1927162367224</v>
      </c>
      <c r="G70" s="13">
        <f>ABS(E70-F70)/E70</f>
        <v>0.12239731268562827</v>
      </c>
      <c r="H70" s="14" t="str">
        <f t="shared" si="25"/>
        <v>YES</v>
      </c>
      <c r="I70" s="14">
        <f t="shared" si="27"/>
        <v>1</v>
      </c>
      <c r="J70" s="13">
        <f t="shared" si="26"/>
        <v>214.80728376327761</v>
      </c>
      <c r="K70" s="11"/>
      <c r="L70" s="11"/>
    </row>
    <row r="71" spans="1:12" x14ac:dyDescent="0.2">
      <c r="A71" s="11"/>
      <c r="B71" s="11"/>
      <c r="C71" s="11"/>
      <c r="D71" s="11"/>
      <c r="E71" s="11"/>
      <c r="F71" s="11" t="s">
        <v>21</v>
      </c>
      <c r="G71" s="13">
        <f>AVERAGE(G64:G70)</f>
        <v>0.29465456206793961</v>
      </c>
      <c r="H71" s="11" t="s">
        <v>20</v>
      </c>
      <c r="I71" s="16">
        <f>AVERAGE(I64:I70)</f>
        <v>0.42857142857142855</v>
      </c>
      <c r="J71" s="11"/>
      <c r="K71" s="11"/>
      <c r="L71" s="11"/>
    </row>
    <row r="72" spans="1:12" x14ac:dyDescent="0.2">
      <c r="A72" s="11"/>
      <c r="B72" s="11"/>
      <c r="C72" s="11"/>
      <c r="D72" s="11"/>
      <c r="E72" s="11"/>
      <c r="F72" s="11" t="s">
        <v>22</v>
      </c>
      <c r="G72" s="13">
        <f>MEDIAN(G64:G70)</f>
        <v>0.26920444654155101</v>
      </c>
      <c r="H72" s="11"/>
      <c r="I72" s="11"/>
      <c r="J72" s="11"/>
      <c r="K72" s="11"/>
      <c r="L72" s="11"/>
    </row>
    <row r="74" spans="1:12" x14ac:dyDescent="0.2">
      <c r="E74" s="1" t="s">
        <v>86</v>
      </c>
      <c r="F74" s="1" t="s">
        <v>21</v>
      </c>
      <c r="G74" s="18">
        <f>AVERAGE(G43:G49,G54:G60,G64:G70)</f>
        <v>0.43706686154579166</v>
      </c>
      <c r="H74" s="1" t="s">
        <v>85</v>
      </c>
      <c r="I74" s="1">
        <f>AVERAGE(I43:I49,I54:I60,I64:I70)</f>
        <v>0.42857142857142855</v>
      </c>
    </row>
    <row r="75" spans="1:12" x14ac:dyDescent="0.2">
      <c r="E75" s="1"/>
      <c r="F75" s="1" t="s">
        <v>22</v>
      </c>
      <c r="G75" s="18">
        <f>MEDIAN(G43:G49,G54:G60,G64:G70)</f>
        <v>0.35928337773711233</v>
      </c>
      <c r="H75" s="1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5"/>
  <sheetViews>
    <sheetView topLeftCell="A56" zoomScale="139" zoomScaleNormal="139" workbookViewId="0">
      <selection activeCell="I74" sqref="I74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5.6640625" bestFit="1" customWidth="1"/>
    <col min="4" max="4" width="7.33203125" bestFit="1" customWidth="1"/>
    <col min="5" max="5" width="7.5" bestFit="1" customWidth="1"/>
    <col min="6" max="6" width="13" bestFit="1" customWidth="1"/>
    <col min="7" max="7" width="7.5" bestFit="1" customWidth="1"/>
    <col min="8" max="8" width="11.5" bestFit="1" customWidth="1"/>
    <col min="9" max="9" width="7.83203125" bestFit="1" customWidth="1"/>
    <col min="10" max="10" width="8.83203125" bestFit="1" customWidth="1"/>
    <col min="11" max="11" width="7.33203125" bestFit="1" customWidth="1"/>
    <col min="12" max="12" width="8.83203125" bestFit="1" customWidth="1"/>
    <col min="13" max="13" width="4.6640625" customWidth="1"/>
    <col min="14" max="14" width="14.5" bestFit="1" customWidth="1"/>
    <col min="15" max="18" width="7.6640625" bestFit="1" customWidth="1"/>
    <col min="19" max="19" width="8.83203125" bestFit="1" customWidth="1"/>
    <col min="20" max="21" width="7.6640625" bestFit="1" customWidth="1"/>
    <col min="22" max="22" width="8.83203125" bestFit="1" customWidth="1"/>
  </cols>
  <sheetData>
    <row r="2" spans="1:22" x14ac:dyDescent="0.2">
      <c r="B2" t="s">
        <v>11</v>
      </c>
      <c r="C2" t="s">
        <v>12</v>
      </c>
      <c r="D2" t="s">
        <v>13</v>
      </c>
      <c r="E2" t="s">
        <v>14</v>
      </c>
      <c r="F2" t="s">
        <v>16</v>
      </c>
      <c r="G2" t="s">
        <v>17</v>
      </c>
      <c r="H2" t="s">
        <v>19</v>
      </c>
      <c r="I2" t="s">
        <v>18</v>
      </c>
      <c r="J2" t="s">
        <v>24</v>
      </c>
      <c r="O2" t="s">
        <v>23</v>
      </c>
      <c r="P2" t="s">
        <v>29</v>
      </c>
      <c r="Q2" t="s">
        <v>30</v>
      </c>
      <c r="R2" t="s">
        <v>44</v>
      </c>
      <c r="S2" t="s">
        <v>45</v>
      </c>
      <c r="T2" t="s">
        <v>46</v>
      </c>
      <c r="U2" t="s">
        <v>47</v>
      </c>
      <c r="V2" t="s">
        <v>31</v>
      </c>
    </row>
    <row r="3" spans="1:22" x14ac:dyDescent="0.2">
      <c r="A3" t="s">
        <v>23</v>
      </c>
      <c r="B3">
        <v>1</v>
      </c>
      <c r="C3" s="9">
        <v>647</v>
      </c>
      <c r="D3" s="9">
        <v>8</v>
      </c>
      <c r="E3" s="9">
        <v>7871</v>
      </c>
      <c r="F3" s="3">
        <v>12444.784360189575</v>
      </c>
      <c r="G3" s="3">
        <f t="shared" ref="G3:G8" si="0">ABS(E3-F3)/E3</f>
        <v>0.58109317242911629</v>
      </c>
      <c r="H3" s="4" t="str">
        <f>IF(G3&lt;=0.25,"YES","NO")</f>
        <v>NO</v>
      </c>
      <c r="I3" s="4">
        <f>IF(H3="YES",1,0)</f>
        <v>0</v>
      </c>
      <c r="J3" s="10">
        <f>ABS(E3-F3)</f>
        <v>4573.7843601895747</v>
      </c>
      <c r="K3" t="s">
        <v>4</v>
      </c>
      <c r="L3" s="3">
        <f>MIN(J3:J9)</f>
        <v>46.09973045822062</v>
      </c>
      <c r="M3" s="3"/>
      <c r="N3" t="s">
        <v>25</v>
      </c>
      <c r="O3" s="3">
        <f>L4</f>
        <v>262.41967871485963</v>
      </c>
      <c r="P3" s="3">
        <f>L14</f>
        <v>42.812370117759883</v>
      </c>
      <c r="Q3" s="3">
        <f>L24</f>
        <v>356.17098445595866</v>
      </c>
      <c r="R3" s="3">
        <f>L34</f>
        <v>670.95578256794761</v>
      </c>
      <c r="S3" s="3">
        <f>L44</f>
        <v>685.07248623358078</v>
      </c>
      <c r="T3" s="3">
        <f>L55</f>
        <v>874.40130452876008</v>
      </c>
      <c r="U3" s="3">
        <f>L65</f>
        <v>1051.2801223144179</v>
      </c>
      <c r="V3" s="3">
        <f>'Aggregate-K1'!K4</f>
        <v>280.86614173228372</v>
      </c>
    </row>
    <row r="4" spans="1:22" x14ac:dyDescent="0.2">
      <c r="B4">
        <v>2</v>
      </c>
      <c r="C4" s="9">
        <v>130</v>
      </c>
      <c r="D4" s="9">
        <v>9</v>
      </c>
      <c r="E4" s="9">
        <v>845</v>
      </c>
      <c r="F4" s="3">
        <v>1083.3333333333335</v>
      </c>
      <c r="G4" s="3">
        <f t="shared" si="0"/>
        <v>0.28205128205128221</v>
      </c>
      <c r="H4" s="4" t="str">
        <f t="shared" ref="H4:H9" si="1">IF(G4&lt;=0.25,"YES","NO")</f>
        <v>NO</v>
      </c>
      <c r="I4" s="4">
        <f>IF(H4="YES",1,0)</f>
        <v>0</v>
      </c>
      <c r="J4" s="10">
        <f t="shared" ref="J4:J9" si="2">ABS(E4-F4)</f>
        <v>238.33333333333348</v>
      </c>
      <c r="K4" t="s">
        <v>25</v>
      </c>
      <c r="L4" s="3">
        <f>QUARTILE(J3:J9,1)</f>
        <v>262.41967871485963</v>
      </c>
      <c r="M4" s="3"/>
      <c r="N4" t="s">
        <v>48</v>
      </c>
      <c r="O4" s="3">
        <f>L5-L4</f>
        <v>191.10357709909363</v>
      </c>
      <c r="P4" s="3">
        <f>L15-L14</f>
        <v>155.18762988224012</v>
      </c>
      <c r="Q4" s="3">
        <f>L25-L24</f>
        <v>1433.5940428664458</v>
      </c>
      <c r="R4" s="3">
        <f>L35-L34</f>
        <v>688.63146499275081</v>
      </c>
      <c r="S4" s="3">
        <f>L45-L44</f>
        <v>400.17603780352806</v>
      </c>
      <c r="T4" s="3">
        <f>L56-L55</f>
        <v>1465.9485682447767</v>
      </c>
      <c r="U4" s="3">
        <f>L66-L65</f>
        <v>2386.4492354837475</v>
      </c>
      <c r="V4" s="3">
        <f>'Aggregate-K1'!K5-'Aggregate-K1'!K4</f>
        <v>172.65711408166953</v>
      </c>
    </row>
    <row r="5" spans="1:22" x14ac:dyDescent="0.2">
      <c r="B5">
        <v>3</v>
      </c>
      <c r="C5" s="9">
        <v>254</v>
      </c>
      <c r="D5" s="9">
        <v>6</v>
      </c>
      <c r="E5" s="9">
        <v>2330</v>
      </c>
      <c r="F5" s="3">
        <v>2616.5060240963858</v>
      </c>
      <c r="G5" s="3">
        <f t="shared" si="0"/>
        <v>0.12296395883965054</v>
      </c>
      <c r="H5" s="4" t="str">
        <f t="shared" si="1"/>
        <v>YES</v>
      </c>
      <c r="I5" s="4">
        <f t="shared" ref="I5:I9" si="3">IF(H5="YES",1,0)</f>
        <v>1</v>
      </c>
      <c r="J5" s="10">
        <f t="shared" si="2"/>
        <v>286.50602409638577</v>
      </c>
      <c r="K5" t="s">
        <v>26</v>
      </c>
      <c r="L5" s="6">
        <f>MEDIAN(J3:J9)</f>
        <v>453.52325581395326</v>
      </c>
      <c r="M5" s="6"/>
      <c r="N5" t="s">
        <v>49</v>
      </c>
      <c r="O5" s="3">
        <f>L6-L5</f>
        <v>3366.6607089833838</v>
      </c>
      <c r="P5" s="3">
        <f>L16-L15</f>
        <v>730.89741869222871</v>
      </c>
      <c r="Q5" s="3">
        <f>L26-L25</f>
        <v>841.39952792910708</v>
      </c>
      <c r="R5" s="3">
        <f>L36-L35</f>
        <v>4324.879153165999</v>
      </c>
      <c r="S5" s="3">
        <f>L46-L45</f>
        <v>893.90655393631118</v>
      </c>
      <c r="T5" s="3">
        <f>L57-L56</f>
        <v>304.86280394933829</v>
      </c>
      <c r="U5" s="3">
        <f>L67-L66</f>
        <v>3070.2168743377169</v>
      </c>
      <c r="V5" s="3">
        <f>'Aggregate-K1'!K6-'Aggregate-K1'!K5</f>
        <v>2613.060313591146</v>
      </c>
    </row>
    <row r="6" spans="1:22" x14ac:dyDescent="0.2">
      <c r="B6">
        <v>4</v>
      </c>
      <c r="C6" s="9">
        <v>1056</v>
      </c>
      <c r="D6" s="9">
        <v>2</v>
      </c>
      <c r="E6" s="9">
        <v>21272</v>
      </c>
      <c r="F6" s="3">
        <v>14797.70686857761</v>
      </c>
      <c r="G6" s="3">
        <f t="shared" si="0"/>
        <v>0.30435751840082692</v>
      </c>
      <c r="H6" s="4" t="str">
        <f t="shared" si="1"/>
        <v>NO</v>
      </c>
      <c r="I6" s="4">
        <f t="shared" si="3"/>
        <v>0</v>
      </c>
      <c r="J6" s="10">
        <f t="shared" si="2"/>
        <v>6474.2931314223897</v>
      </c>
      <c r="K6" t="s">
        <v>27</v>
      </c>
      <c r="L6" s="3">
        <f>QUARTILE(J3:J9,3)</f>
        <v>3820.183964797337</v>
      </c>
      <c r="M6" s="3"/>
      <c r="N6" t="s">
        <v>50</v>
      </c>
      <c r="O6" s="3">
        <f>L7-L6</f>
        <v>2654.1091666250527</v>
      </c>
      <c r="P6" s="3">
        <f>L17-L16</f>
        <v>1374.904147887406</v>
      </c>
      <c r="Q6" s="3">
        <f>L27-L26</f>
        <v>2947.5815985946424</v>
      </c>
      <c r="R6" s="3">
        <f>L37-L36</f>
        <v>3684.6349352133484</v>
      </c>
      <c r="S6" s="3">
        <f>L47-L46</f>
        <v>7708.2277222363309</v>
      </c>
      <c r="T6" s="3">
        <f>L58-L57</f>
        <v>7041.9064072465899</v>
      </c>
      <c r="U6" s="3">
        <f>L68-L67</f>
        <v>3938.3768434684371</v>
      </c>
      <c r="V6" s="3">
        <f>'Aggregate-K1'!K7-'Aggregate-K1'!K6</f>
        <v>17619.022779801253</v>
      </c>
    </row>
    <row r="7" spans="1:22" x14ac:dyDescent="0.2">
      <c r="B7">
        <v>5</v>
      </c>
      <c r="C7" s="9">
        <v>383</v>
      </c>
      <c r="D7" s="9">
        <v>4</v>
      </c>
      <c r="E7" s="9">
        <v>4224</v>
      </c>
      <c r="F7" s="3">
        <v>4177.9002695417794</v>
      </c>
      <c r="G7" s="3">
        <f t="shared" si="0"/>
        <v>1.0913761945601473E-2</v>
      </c>
      <c r="H7" s="4" t="str">
        <f t="shared" si="1"/>
        <v>YES</v>
      </c>
      <c r="I7" s="4">
        <f t="shared" si="3"/>
        <v>1</v>
      </c>
      <c r="J7" s="10">
        <f t="shared" si="2"/>
        <v>46.09973045822062</v>
      </c>
      <c r="K7" t="s">
        <v>28</v>
      </c>
      <c r="L7" s="3">
        <f>MAX(J3:J9)</f>
        <v>6474.2931314223897</v>
      </c>
      <c r="M7" s="3"/>
      <c r="N7" t="s">
        <v>51</v>
      </c>
      <c r="O7" s="3">
        <f>L4-L3</f>
        <v>216.31994825663901</v>
      </c>
      <c r="P7" s="3">
        <f>L14-L13</f>
        <v>37.99698550237531</v>
      </c>
      <c r="Q7" s="3">
        <f>L24-L23</f>
        <v>318.11411241804399</v>
      </c>
      <c r="R7" s="3">
        <f>L34-L33</f>
        <v>197.60013821230336</v>
      </c>
      <c r="S7" s="3">
        <f>L44-L43</f>
        <v>374.49477362361006</v>
      </c>
      <c r="T7" s="3">
        <f>L55-L54</f>
        <v>686.38712672515783</v>
      </c>
      <c r="U7" s="3">
        <f>L65-L64</f>
        <v>791.18872123203687</v>
      </c>
      <c r="V7" s="3">
        <f>'Aggregate-K1'!K4-'Aggregate-K1'!K3</f>
        <v>276.05075711689915</v>
      </c>
    </row>
    <row r="8" spans="1:22" x14ac:dyDescent="0.2">
      <c r="B8">
        <v>6</v>
      </c>
      <c r="C8" s="9">
        <v>345</v>
      </c>
      <c r="D8" s="9">
        <v>8</v>
      </c>
      <c r="E8" s="9">
        <v>2826</v>
      </c>
      <c r="F8" s="3">
        <v>2372.4767441860467</v>
      </c>
      <c r="G8" s="3">
        <f t="shared" si="0"/>
        <v>0.16048239766948097</v>
      </c>
      <c r="H8" s="4" t="str">
        <f t="shared" si="1"/>
        <v>YES</v>
      </c>
      <c r="I8" s="4">
        <f t="shared" si="3"/>
        <v>1</v>
      </c>
      <c r="J8" s="10">
        <f t="shared" si="2"/>
        <v>453.52325581395326</v>
      </c>
    </row>
    <row r="9" spans="1:22" x14ac:dyDescent="0.2">
      <c r="B9">
        <v>7</v>
      </c>
      <c r="C9" s="9">
        <v>209</v>
      </c>
      <c r="D9" s="9">
        <v>3</v>
      </c>
      <c r="E9" s="9">
        <v>7320</v>
      </c>
      <c r="F9" s="3">
        <v>4253.4164305949007</v>
      </c>
      <c r="G9" s="3">
        <f>ABS(E9-F9)/E9</f>
        <v>0.4189321816127185</v>
      </c>
      <c r="H9" s="4" t="str">
        <f t="shared" si="1"/>
        <v>NO</v>
      </c>
      <c r="I9" s="4">
        <f t="shared" si="3"/>
        <v>0</v>
      </c>
      <c r="J9" s="10">
        <f t="shared" si="2"/>
        <v>3066.5835694050993</v>
      </c>
    </row>
    <row r="10" spans="1:22" x14ac:dyDescent="0.2">
      <c r="F10" t="s">
        <v>21</v>
      </c>
      <c r="G10" s="3">
        <f>AVERAGE(G3:G9)</f>
        <v>0.26868489613552526</v>
      </c>
      <c r="H10" t="s">
        <v>20</v>
      </c>
      <c r="I10" s="5">
        <f>AVERAGE(I3:I9)</f>
        <v>0.42857142857142855</v>
      </c>
    </row>
    <row r="11" spans="1:22" x14ac:dyDescent="0.2">
      <c r="F11" t="s">
        <v>22</v>
      </c>
      <c r="G11" s="3">
        <f>MEDIAN(G3:G9)</f>
        <v>0.28205128205128221</v>
      </c>
    </row>
    <row r="12" spans="1:22" x14ac:dyDescent="0.2">
      <c r="G12" s="3"/>
    </row>
    <row r="13" spans="1:22" x14ac:dyDescent="0.2">
      <c r="A13" t="s">
        <v>29</v>
      </c>
      <c r="B13">
        <v>10</v>
      </c>
      <c r="C13">
        <v>181</v>
      </c>
      <c r="D13">
        <v>3</v>
      </c>
      <c r="E13">
        <v>4300</v>
      </c>
      <c r="F13">
        <v>1996.1984334203655</v>
      </c>
      <c r="G13" s="3">
        <f t="shared" ref="G13:G19" si="4">ABS(E13-F13)/E13</f>
        <v>0.53576780618131037</v>
      </c>
      <c r="H13" s="4" t="str">
        <f>IF(G13&lt;=0.25,"YES","NO")</f>
        <v>NO</v>
      </c>
      <c r="I13" s="4">
        <f>IF(H13="YES",1,0)</f>
        <v>0</v>
      </c>
      <c r="J13" s="10">
        <f>ABS(E13-F13)</f>
        <v>2303.8015665796347</v>
      </c>
      <c r="K13" t="s">
        <v>4</v>
      </c>
      <c r="L13" s="3">
        <f>MIN(J13:J19)</f>
        <v>4.8153846153845734</v>
      </c>
    </row>
    <row r="14" spans="1:22" x14ac:dyDescent="0.2">
      <c r="B14">
        <v>11</v>
      </c>
      <c r="C14">
        <v>739</v>
      </c>
      <c r="D14">
        <v>6</v>
      </c>
      <c r="E14">
        <v>4150</v>
      </c>
      <c r="F14">
        <v>5726.9286956521737</v>
      </c>
      <c r="G14" s="3">
        <f t="shared" si="4"/>
        <v>0.37998281822943947</v>
      </c>
      <c r="H14" s="4" t="str">
        <f>IF(G14&lt;=0.25,"YES","NO")</f>
        <v>NO</v>
      </c>
      <c r="I14" s="4">
        <f>IF(H14="YES",1,0)</f>
        <v>0</v>
      </c>
      <c r="J14" s="10">
        <f>ABS(E14-F14)</f>
        <v>1576.9286956521737</v>
      </c>
      <c r="K14" t="s">
        <v>25</v>
      </c>
      <c r="L14" s="3">
        <f>QUARTILE(J13:J19,1)</f>
        <v>42.812370117759883</v>
      </c>
    </row>
    <row r="15" spans="1:22" x14ac:dyDescent="0.2">
      <c r="B15">
        <v>12</v>
      </c>
      <c r="C15">
        <v>108</v>
      </c>
      <c r="D15">
        <v>7</v>
      </c>
      <c r="E15">
        <v>900</v>
      </c>
      <c r="F15">
        <v>702</v>
      </c>
      <c r="G15" s="3">
        <f t="shared" si="4"/>
        <v>0.22</v>
      </c>
      <c r="H15" s="4" t="str">
        <f>IF(G15&lt;=0.25,"YES","NO")</f>
        <v>YES</v>
      </c>
      <c r="I15" s="4">
        <f>IF(H15="YES",1,0)</f>
        <v>1</v>
      </c>
      <c r="J15" s="10">
        <f>ABS(E15-F15)</f>
        <v>198</v>
      </c>
      <c r="K15" t="s">
        <v>26</v>
      </c>
      <c r="L15" s="6">
        <f>MEDIAN(J13:J19)</f>
        <v>198</v>
      </c>
    </row>
    <row r="16" spans="1:22" x14ac:dyDescent="0.2">
      <c r="B16">
        <v>13</v>
      </c>
      <c r="C16">
        <v>48</v>
      </c>
      <c r="D16">
        <v>6</v>
      </c>
      <c r="E16">
        <v>583</v>
      </c>
      <c r="F16">
        <v>587.81538461538457</v>
      </c>
      <c r="G16" s="3">
        <f t="shared" si="4"/>
        <v>8.2596648634383762E-3</v>
      </c>
      <c r="H16" s="4" t="str">
        <f t="shared" ref="H16:H19" si="5">IF(G16&lt;=0.25,"YES","NO")</f>
        <v>YES</v>
      </c>
      <c r="I16" s="4">
        <f t="shared" ref="I16:I19" si="6">IF(H16="YES",1,0)</f>
        <v>1</v>
      </c>
      <c r="J16" s="10">
        <f t="shared" ref="J16:J19" si="7">ABS(E16-F16)</f>
        <v>4.8153846153845734</v>
      </c>
      <c r="K16" t="s">
        <v>27</v>
      </c>
      <c r="L16" s="3">
        <f>QUARTILE(J13:J19,3)</f>
        <v>928.89741869222871</v>
      </c>
    </row>
    <row r="17" spans="1:12" x14ac:dyDescent="0.2">
      <c r="B17">
        <v>14</v>
      </c>
      <c r="C17">
        <v>249</v>
      </c>
      <c r="D17">
        <v>7</v>
      </c>
      <c r="E17">
        <v>2565</v>
      </c>
      <c r="F17">
        <v>2284.1338582677163</v>
      </c>
      <c r="G17" s="3">
        <f t="shared" si="4"/>
        <v>0.10949947046092932</v>
      </c>
      <c r="H17" s="4" t="str">
        <f t="shared" si="5"/>
        <v>YES</v>
      </c>
      <c r="I17" s="4">
        <f t="shared" si="6"/>
        <v>1</v>
      </c>
      <c r="J17" s="10">
        <f t="shared" si="7"/>
        <v>280.86614173228372</v>
      </c>
      <c r="K17" t="s">
        <v>28</v>
      </c>
      <c r="L17" s="3">
        <f>MAX(J13:J19)</f>
        <v>2303.8015665796347</v>
      </c>
    </row>
    <row r="18" spans="1:12" x14ac:dyDescent="0.2">
      <c r="B18">
        <v>15</v>
      </c>
      <c r="C18">
        <v>371</v>
      </c>
      <c r="D18">
        <v>8</v>
      </c>
      <c r="E18">
        <v>4047</v>
      </c>
      <c r="F18">
        <v>4091.6553524804176</v>
      </c>
      <c r="G18" s="3">
        <f t="shared" si="4"/>
        <v>1.1034186429557105E-2</v>
      </c>
      <c r="H18" s="4" t="str">
        <f t="shared" si="5"/>
        <v>YES</v>
      </c>
      <c r="I18" s="4">
        <f t="shared" si="6"/>
        <v>1</v>
      </c>
      <c r="J18" s="10">
        <f t="shared" si="7"/>
        <v>44.655352480417605</v>
      </c>
    </row>
    <row r="19" spans="1:12" x14ac:dyDescent="0.2">
      <c r="B19">
        <v>16</v>
      </c>
      <c r="C19">
        <v>211</v>
      </c>
      <c r="D19">
        <v>3</v>
      </c>
      <c r="E19">
        <v>1520</v>
      </c>
      <c r="F19">
        <v>1560.9693877551022</v>
      </c>
      <c r="G19" s="3">
        <f t="shared" si="4"/>
        <v>2.6953544575725106E-2</v>
      </c>
      <c r="H19" s="4" t="str">
        <f t="shared" si="5"/>
        <v>YES</v>
      </c>
      <c r="I19" s="4">
        <f t="shared" si="6"/>
        <v>1</v>
      </c>
      <c r="J19" s="10">
        <f t="shared" si="7"/>
        <v>40.969387755102161</v>
      </c>
    </row>
    <row r="20" spans="1:12" x14ac:dyDescent="0.2">
      <c r="F20" t="s">
        <v>21</v>
      </c>
      <c r="G20" s="3">
        <f>AVERAGE(G13:G19)</f>
        <v>0.18449964153434281</v>
      </c>
      <c r="H20" t="s">
        <v>20</v>
      </c>
      <c r="I20" s="5">
        <f>AVERAGE(I13:I19)</f>
        <v>0.7142857142857143</v>
      </c>
    </row>
    <row r="21" spans="1:12" x14ac:dyDescent="0.2">
      <c r="F21" t="s">
        <v>22</v>
      </c>
      <c r="G21" s="3">
        <f>MEDIAN(G13:G19)</f>
        <v>0.10949947046092932</v>
      </c>
    </row>
    <row r="22" spans="1:12" x14ac:dyDescent="0.2">
      <c r="G22" s="3"/>
    </row>
    <row r="23" spans="1:12" x14ac:dyDescent="0.2">
      <c r="A23" t="s">
        <v>32</v>
      </c>
      <c r="B23">
        <v>22</v>
      </c>
      <c r="C23">
        <v>304</v>
      </c>
      <c r="D23">
        <v>7</v>
      </c>
      <c r="E23">
        <v>9369</v>
      </c>
      <c r="F23">
        <v>7579.2349726775956</v>
      </c>
      <c r="G23" s="3">
        <f t="shared" ref="G23:G29" si="8">ABS(E23-F23)/E23</f>
        <v>0.19103052911969307</v>
      </c>
      <c r="H23" s="4" t="str">
        <f>IF(G23&lt;=0.25,"YES","NO")</f>
        <v>YES</v>
      </c>
      <c r="I23" s="4">
        <f>IF(H23="YES",1,0)</f>
        <v>1</v>
      </c>
      <c r="J23" s="10">
        <f>ABS(E23-F23)</f>
        <v>1789.7650273224044</v>
      </c>
      <c r="K23" t="s">
        <v>4</v>
      </c>
      <c r="L23" s="3">
        <f>MIN(J23:J29)</f>
        <v>38.056872037914673</v>
      </c>
    </row>
    <row r="24" spans="1:12" x14ac:dyDescent="0.2">
      <c r="B24">
        <v>23</v>
      </c>
      <c r="C24">
        <v>353</v>
      </c>
      <c r="D24">
        <v>5</v>
      </c>
      <c r="E24">
        <v>7184</v>
      </c>
      <c r="F24">
        <v>5066.7979797979797</v>
      </c>
      <c r="G24" s="3">
        <f t="shared" si="8"/>
        <v>0.29471074891453514</v>
      </c>
      <c r="H24" s="4" t="str">
        <f>IF(G24&lt;=0.25,"YES","NO")</f>
        <v>NO</v>
      </c>
      <c r="I24" s="4">
        <f>IF(H24="YES",1,0)</f>
        <v>0</v>
      </c>
      <c r="J24" s="10">
        <f>ABS(E24-F24)</f>
        <v>2117.2020202020203</v>
      </c>
      <c r="K24" t="s">
        <v>25</v>
      </c>
      <c r="L24" s="3">
        <f>QUARTILE(J23:J29,1)</f>
        <v>356.17098445595866</v>
      </c>
    </row>
    <row r="25" spans="1:12" x14ac:dyDescent="0.2">
      <c r="B25">
        <v>24</v>
      </c>
      <c r="C25">
        <v>567</v>
      </c>
      <c r="D25">
        <v>8</v>
      </c>
      <c r="E25">
        <v>10447</v>
      </c>
      <c r="F25">
        <v>16025.746153846154</v>
      </c>
      <c r="G25" s="3">
        <f t="shared" si="8"/>
        <v>0.53400460934681282</v>
      </c>
      <c r="H25" s="4" t="str">
        <f>IF(G25&lt;=0.25,"YES","NO")</f>
        <v>NO</v>
      </c>
      <c r="I25" s="4">
        <f>IF(H25="YES",1,0)</f>
        <v>0</v>
      </c>
      <c r="J25" s="10">
        <f>ABS(E25-F25)</f>
        <v>5578.7461538461539</v>
      </c>
      <c r="K25" t="s">
        <v>26</v>
      </c>
      <c r="L25" s="6">
        <f>MEDIAN(J23:J29)</f>
        <v>1789.7650273224044</v>
      </c>
    </row>
    <row r="26" spans="1:12" x14ac:dyDescent="0.2">
      <c r="B26">
        <v>25</v>
      </c>
      <c r="C26">
        <v>467</v>
      </c>
      <c r="D26">
        <v>7</v>
      </c>
      <c r="E26">
        <v>5100</v>
      </c>
      <c r="F26">
        <v>8245.1270903010027</v>
      </c>
      <c r="G26" s="3">
        <f t="shared" si="8"/>
        <v>0.61669158633352994</v>
      </c>
      <c r="H26" s="4" t="str">
        <f t="shared" ref="H26:H29" si="9">IF(G26&lt;=0.25,"YES","NO")</f>
        <v>NO</v>
      </c>
      <c r="I26" s="4">
        <f t="shared" ref="I26:I29" si="10">IF(H26="YES",1,0)</f>
        <v>0</v>
      </c>
      <c r="J26" s="10">
        <f t="shared" ref="J26:J29" si="11">ABS(E26-F26)</f>
        <v>3145.1270903010027</v>
      </c>
      <c r="K26" t="s">
        <v>27</v>
      </c>
      <c r="L26" s="3">
        <f>QUARTILE(J23:J29,3)</f>
        <v>2631.1645552515115</v>
      </c>
    </row>
    <row r="27" spans="1:12" x14ac:dyDescent="0.2">
      <c r="B27">
        <v>27</v>
      </c>
      <c r="C27">
        <v>253</v>
      </c>
      <c r="D27">
        <v>8</v>
      </c>
      <c r="E27">
        <v>1651</v>
      </c>
      <c r="F27">
        <v>2300.5958549222801</v>
      </c>
      <c r="G27" s="3">
        <f t="shared" si="8"/>
        <v>0.39345599934723202</v>
      </c>
      <c r="H27" s="4" t="str">
        <f t="shared" si="9"/>
        <v>NO</v>
      </c>
      <c r="I27" s="4">
        <f t="shared" si="10"/>
        <v>0</v>
      </c>
      <c r="J27" s="10">
        <f t="shared" si="11"/>
        <v>649.59585492228007</v>
      </c>
      <c r="K27" t="s">
        <v>28</v>
      </c>
      <c r="L27" s="3">
        <f>MAX(J23:J29)</f>
        <v>5578.7461538461539</v>
      </c>
    </row>
    <row r="28" spans="1:12" x14ac:dyDescent="0.2">
      <c r="B28">
        <v>28</v>
      </c>
      <c r="C28">
        <v>196</v>
      </c>
      <c r="D28">
        <v>7</v>
      </c>
      <c r="E28">
        <v>1450</v>
      </c>
      <c r="F28">
        <v>1411.9431279620853</v>
      </c>
      <c r="G28" s="3">
        <f t="shared" si="8"/>
        <v>2.6246118646837704E-2</v>
      </c>
      <c r="H28" s="4" t="str">
        <f t="shared" si="9"/>
        <v>YES</v>
      </c>
      <c r="I28" s="4">
        <f t="shared" si="10"/>
        <v>1</v>
      </c>
      <c r="J28" s="10">
        <f t="shared" si="11"/>
        <v>38.056872037914673</v>
      </c>
    </row>
    <row r="29" spans="1:12" x14ac:dyDescent="0.2">
      <c r="B29">
        <v>29</v>
      </c>
      <c r="C29">
        <v>185</v>
      </c>
      <c r="D29">
        <v>8</v>
      </c>
      <c r="E29">
        <v>1745</v>
      </c>
      <c r="F29">
        <v>1682.2538860103627</v>
      </c>
      <c r="G29" s="3">
        <f t="shared" si="8"/>
        <v>3.5957658446783523E-2</v>
      </c>
      <c r="H29" s="4" t="str">
        <f t="shared" si="9"/>
        <v>YES</v>
      </c>
      <c r="I29" s="4">
        <f t="shared" si="10"/>
        <v>1</v>
      </c>
      <c r="J29" s="10">
        <f t="shared" si="11"/>
        <v>62.746113989637252</v>
      </c>
    </row>
    <row r="30" spans="1:12" x14ac:dyDescent="0.2">
      <c r="F30" t="s">
        <v>21</v>
      </c>
      <c r="G30" s="3">
        <f>AVERAGE(G23:G29)</f>
        <v>0.29887103573648915</v>
      </c>
      <c r="H30" t="s">
        <v>20</v>
      </c>
      <c r="I30" s="5">
        <f>AVERAGE(I23:I29)</f>
        <v>0.42857142857142855</v>
      </c>
    </row>
    <row r="31" spans="1:12" x14ac:dyDescent="0.2">
      <c r="F31" t="s">
        <v>22</v>
      </c>
      <c r="G31" s="3">
        <f>MEDIAN(G23:G29)</f>
        <v>0.29471074891453514</v>
      </c>
    </row>
    <row r="32" spans="1:12" x14ac:dyDescent="0.2">
      <c r="G32" s="3"/>
    </row>
    <row r="33" spans="1:12" x14ac:dyDescent="0.2">
      <c r="A33" s="11" t="s">
        <v>40</v>
      </c>
      <c r="B33" s="11">
        <v>31</v>
      </c>
      <c r="C33" s="11">
        <v>430</v>
      </c>
      <c r="D33" s="11">
        <v>4</v>
      </c>
      <c r="E33" s="11">
        <v>2957</v>
      </c>
      <c r="F33" s="11">
        <v>4316.5872475606984</v>
      </c>
      <c r="G33" s="13">
        <f t="shared" ref="G33:G39" si="12">ABS(E33-F33)/E33</f>
        <v>0.45978601540774378</v>
      </c>
      <c r="H33" s="14" t="str">
        <f>IF(G33&lt;=0.25,"YES","NO")</f>
        <v>NO</v>
      </c>
      <c r="I33" s="14">
        <f>IF(H33="YES",1,0)</f>
        <v>0</v>
      </c>
      <c r="J33" s="17">
        <f>ABS(E33-F33)</f>
        <v>1359.5872475606984</v>
      </c>
      <c r="K33" s="11" t="s">
        <v>4</v>
      </c>
      <c r="L33" s="13">
        <f>MIN(J33:J39)</f>
        <v>473.35564435564424</v>
      </c>
    </row>
    <row r="34" spans="1:12" x14ac:dyDescent="0.2">
      <c r="A34" s="11"/>
      <c r="B34" s="11">
        <v>32</v>
      </c>
      <c r="C34" s="11">
        <v>204</v>
      </c>
      <c r="D34" s="11">
        <v>5</v>
      </c>
      <c r="E34" s="11">
        <v>963</v>
      </c>
      <c r="F34" s="11">
        <v>1436.3556443556442</v>
      </c>
      <c r="G34" s="13">
        <f t="shared" si="12"/>
        <v>0.49154272518758491</v>
      </c>
      <c r="H34" s="14" t="str">
        <f>IF(G34&lt;=0.25,"YES","NO")</f>
        <v>NO</v>
      </c>
      <c r="I34" s="14">
        <f>IF(H34="YES",1,0)</f>
        <v>0</v>
      </c>
      <c r="J34" s="17">
        <f>ABS(E34-F34)</f>
        <v>473.35564435564424</v>
      </c>
      <c r="K34" s="11" t="s">
        <v>25</v>
      </c>
      <c r="L34" s="13">
        <f>QUARTILE(J33:J39,1)</f>
        <v>670.95578256794761</v>
      </c>
    </row>
    <row r="35" spans="1:12" x14ac:dyDescent="0.2">
      <c r="A35" s="11"/>
      <c r="B35" s="11">
        <v>33</v>
      </c>
      <c r="C35" s="11">
        <v>71</v>
      </c>
      <c r="D35" s="11">
        <v>4</v>
      </c>
      <c r="E35" s="11">
        <v>1233</v>
      </c>
      <c r="F35" s="11">
        <v>526.71752577319592</v>
      </c>
      <c r="G35" s="13">
        <f t="shared" si="12"/>
        <v>0.57281628080032776</v>
      </c>
      <c r="H35" s="14" t="str">
        <f>IF(G35&lt;=0.25,"YES","NO")</f>
        <v>NO</v>
      </c>
      <c r="I35" s="14">
        <f>IF(H35="YES",1,0)</f>
        <v>0</v>
      </c>
      <c r="J35" s="17">
        <f>ABS(E35-F35)</f>
        <v>706.28247422680408</v>
      </c>
      <c r="K35" s="11" t="s">
        <v>26</v>
      </c>
      <c r="L35" s="15">
        <f>MEDIAN(J33:J39)</f>
        <v>1359.5872475606984</v>
      </c>
    </row>
    <row r="36" spans="1:12" x14ac:dyDescent="0.2">
      <c r="A36" s="11"/>
      <c r="B36" s="11">
        <v>34</v>
      </c>
      <c r="C36" s="11">
        <v>840</v>
      </c>
      <c r="D36" s="11">
        <v>7</v>
      </c>
      <c r="E36" s="11">
        <v>3240</v>
      </c>
      <c r="F36" s="11">
        <v>7367.1736011477769</v>
      </c>
      <c r="G36" s="13">
        <f t="shared" si="12"/>
        <v>1.2738190126999311</v>
      </c>
      <c r="H36" s="14" t="str">
        <f t="shared" ref="H36:H39" si="13">IF(G36&lt;=0.25,"YES","NO")</f>
        <v>NO</v>
      </c>
      <c r="I36" s="14">
        <f t="shared" ref="I36:I39" si="14">IF(H36="YES",1,0)</f>
        <v>0</v>
      </c>
      <c r="J36" s="17">
        <f t="shared" ref="J36:J39" si="15">ABS(E36-F36)</f>
        <v>4127.1736011477769</v>
      </c>
      <c r="K36" s="11" t="s">
        <v>27</v>
      </c>
      <c r="L36" s="13">
        <f>QUARTILE(J33:J39,3)</f>
        <v>5684.4664007266974</v>
      </c>
    </row>
    <row r="37" spans="1:12" x14ac:dyDescent="0.2">
      <c r="A37" s="11"/>
      <c r="B37" s="11">
        <v>35</v>
      </c>
      <c r="C37" s="11">
        <v>1648</v>
      </c>
      <c r="D37" s="11">
        <v>6</v>
      </c>
      <c r="E37" s="11">
        <v>10000</v>
      </c>
      <c r="F37" s="11">
        <v>19369.101335940046</v>
      </c>
      <c r="G37" s="13">
        <f t="shared" si="12"/>
        <v>0.93691013359400455</v>
      </c>
      <c r="H37" s="14" t="str">
        <f t="shared" si="13"/>
        <v>NO</v>
      </c>
      <c r="I37" s="14">
        <f t="shared" si="14"/>
        <v>0</v>
      </c>
      <c r="J37" s="17">
        <f t="shared" si="15"/>
        <v>9369.1013359400458</v>
      </c>
      <c r="K37" s="11" t="s">
        <v>28</v>
      </c>
      <c r="L37" s="13">
        <f>MAX(J33:J39)</f>
        <v>9369.1013359400458</v>
      </c>
    </row>
    <row r="38" spans="1:12" x14ac:dyDescent="0.2">
      <c r="A38" s="11"/>
      <c r="B38" s="11">
        <v>36</v>
      </c>
      <c r="C38" s="11">
        <v>1035</v>
      </c>
      <c r="D38" s="11">
        <v>7</v>
      </c>
      <c r="E38" s="11">
        <v>6800</v>
      </c>
      <c r="F38" s="11">
        <v>14041.759200305618</v>
      </c>
      <c r="G38" s="13">
        <f t="shared" si="12"/>
        <v>1.0649645882802379</v>
      </c>
      <c r="H38" s="14" t="str">
        <f t="shared" si="13"/>
        <v>NO</v>
      </c>
      <c r="I38" s="14">
        <f t="shared" si="14"/>
        <v>0</v>
      </c>
      <c r="J38" s="17">
        <f t="shared" si="15"/>
        <v>7241.7592003056179</v>
      </c>
      <c r="K38" s="11"/>
      <c r="L38" s="11"/>
    </row>
    <row r="39" spans="1:12" x14ac:dyDescent="0.2">
      <c r="A39" s="11"/>
      <c r="B39" s="11">
        <v>37</v>
      </c>
      <c r="C39" s="11">
        <v>548</v>
      </c>
      <c r="D39" s="11">
        <v>1</v>
      </c>
      <c r="E39" s="11">
        <v>3850</v>
      </c>
      <c r="F39" s="11">
        <v>4485.6290909090912</v>
      </c>
      <c r="G39" s="13">
        <f t="shared" si="12"/>
        <v>0.16509846517119253</v>
      </c>
      <c r="H39" s="14" t="str">
        <f t="shared" si="13"/>
        <v>YES</v>
      </c>
      <c r="I39" s="14">
        <f t="shared" si="14"/>
        <v>1</v>
      </c>
      <c r="J39" s="17">
        <f t="shared" si="15"/>
        <v>635.62909090909125</v>
      </c>
      <c r="K39" s="11"/>
      <c r="L39" s="11"/>
    </row>
    <row r="40" spans="1:12" x14ac:dyDescent="0.2">
      <c r="A40" s="11"/>
      <c r="B40" s="11"/>
      <c r="C40" s="11"/>
      <c r="D40" s="11"/>
      <c r="E40" s="11"/>
      <c r="F40" s="11" t="s">
        <v>21</v>
      </c>
      <c r="G40" s="13">
        <f>AVERAGE(G33:G39)</f>
        <v>0.70927674587728895</v>
      </c>
      <c r="H40" s="11" t="s">
        <v>20</v>
      </c>
      <c r="I40" s="16">
        <f>AVERAGE(I33:I39)</f>
        <v>0.14285714285714285</v>
      </c>
      <c r="J40" s="11"/>
      <c r="K40" s="11"/>
      <c r="L40" s="11"/>
    </row>
    <row r="41" spans="1:12" x14ac:dyDescent="0.2">
      <c r="A41" s="11"/>
      <c r="B41" s="11"/>
      <c r="C41" s="11"/>
      <c r="D41" s="11"/>
      <c r="E41" s="11"/>
      <c r="F41" s="11" t="s">
        <v>22</v>
      </c>
      <c r="G41" s="13">
        <f>MEDIAN(G33:G39)</f>
        <v>0.57281628080032776</v>
      </c>
      <c r="H41" s="11"/>
      <c r="I41" s="11"/>
      <c r="J41" s="11"/>
      <c r="K41" s="11"/>
      <c r="L41" s="11"/>
    </row>
    <row r="42" spans="1:12" x14ac:dyDescent="0.2">
      <c r="G42" s="3"/>
    </row>
    <row r="43" spans="1:12" x14ac:dyDescent="0.2">
      <c r="A43" s="11" t="s">
        <v>41</v>
      </c>
      <c r="B43" s="11">
        <v>41</v>
      </c>
      <c r="C43" s="11">
        <v>253</v>
      </c>
      <c r="D43" s="11">
        <v>7</v>
      </c>
      <c r="E43" s="11">
        <v>1100</v>
      </c>
      <c r="F43" s="11">
        <v>1892.2797504798466</v>
      </c>
      <c r="G43" s="13">
        <f t="shared" ref="G43:G49" si="16">ABS(E43-F43)/E43</f>
        <v>0.72025431861804234</v>
      </c>
      <c r="H43" s="14" t="str">
        <f>IF(G43&lt;=0.25,"YES","NO")</f>
        <v>NO</v>
      </c>
      <c r="I43" s="14">
        <f>IF(H43="YES",1,0)</f>
        <v>0</v>
      </c>
      <c r="J43" s="17">
        <f>ABS(E43-F43)</f>
        <v>792.2797504798466</v>
      </c>
      <c r="K43" s="11" t="s">
        <v>4</v>
      </c>
      <c r="L43" s="13">
        <f>MIN(J43:J49)</f>
        <v>310.57771260997072</v>
      </c>
    </row>
    <row r="44" spans="1:12" x14ac:dyDescent="0.2">
      <c r="A44" s="11"/>
      <c r="B44" s="11">
        <v>42</v>
      </c>
      <c r="C44" s="11">
        <v>227</v>
      </c>
      <c r="D44" s="11">
        <v>8</v>
      </c>
      <c r="E44" s="11">
        <v>5578</v>
      </c>
      <c r="F44" s="11">
        <v>3040.5958820450187</v>
      </c>
      <c r="G44" s="13">
        <f t="shared" si="16"/>
        <v>0.45489496557098985</v>
      </c>
      <c r="H44" s="14" t="str">
        <f>IF(G44&lt;=0.25,"YES","NO")</f>
        <v>NO</v>
      </c>
      <c r="I44" s="14">
        <f>IF(H44="YES",1,0)</f>
        <v>0</v>
      </c>
      <c r="J44" s="17">
        <f>ABS(E44-F44)</f>
        <v>2537.4041179549813</v>
      </c>
      <c r="K44" s="11" t="s">
        <v>25</v>
      </c>
      <c r="L44" s="13">
        <f>QUARTILE(J43:J49,1)</f>
        <v>685.07248623358078</v>
      </c>
    </row>
    <row r="45" spans="1:12" x14ac:dyDescent="0.2">
      <c r="A45" s="11"/>
      <c r="B45" s="11">
        <v>43</v>
      </c>
      <c r="C45" s="11">
        <v>59</v>
      </c>
      <c r="D45" s="11">
        <v>8</v>
      </c>
      <c r="E45" s="11">
        <v>1060</v>
      </c>
      <c r="F45" s="11">
        <v>482.13477801268493</v>
      </c>
      <c r="G45" s="13">
        <f t="shared" si="16"/>
        <v>0.54515586979935382</v>
      </c>
      <c r="H45" s="14" t="str">
        <f>IF(G45&lt;=0.25,"YES","NO")</f>
        <v>NO</v>
      </c>
      <c r="I45" s="14">
        <f>IF(H45="YES",1,0)</f>
        <v>0</v>
      </c>
      <c r="J45" s="17">
        <f>ABS(E45-F45)</f>
        <v>577.86522198731507</v>
      </c>
      <c r="K45" s="11" t="s">
        <v>26</v>
      </c>
      <c r="L45" s="15">
        <f>MEDIAN(J43:J49)</f>
        <v>1085.2485240371088</v>
      </c>
    </row>
    <row r="46" spans="1:12" x14ac:dyDescent="0.2">
      <c r="A46" s="11"/>
      <c r="B46" s="11">
        <v>44</v>
      </c>
      <c r="C46" s="11">
        <v>299</v>
      </c>
      <c r="D46" s="11">
        <v>7</v>
      </c>
      <c r="E46" s="11">
        <v>5279</v>
      </c>
      <c r="F46" s="11">
        <v>3858.0939620081413</v>
      </c>
      <c r="G46" s="13">
        <f t="shared" si="16"/>
        <v>0.2691619696896872</v>
      </c>
      <c r="H46" s="14" t="str">
        <f t="shared" ref="H46:H49" si="17">IF(G46&lt;=0.25,"YES","NO")</f>
        <v>NO</v>
      </c>
      <c r="I46" s="14">
        <f t="shared" ref="I46:I49" si="18">IF(H46="YES",1,0)</f>
        <v>0</v>
      </c>
      <c r="J46" s="17">
        <f t="shared" ref="J46:J49" si="19">ABS(E46-F46)</f>
        <v>1420.9060379918587</v>
      </c>
      <c r="K46" s="11" t="s">
        <v>27</v>
      </c>
      <c r="L46" s="13">
        <f>QUARTILE(J43:J49,3)</f>
        <v>1979.15507797342</v>
      </c>
    </row>
    <row r="47" spans="1:12" x14ac:dyDescent="0.2">
      <c r="A47" s="11"/>
      <c r="B47" s="11">
        <v>45</v>
      </c>
      <c r="C47" s="11">
        <v>422</v>
      </c>
      <c r="D47" s="11">
        <v>5</v>
      </c>
      <c r="E47" s="11">
        <v>8117</v>
      </c>
      <c r="F47" s="11">
        <v>7031.7514759628912</v>
      </c>
      <c r="G47" s="13">
        <f t="shared" si="16"/>
        <v>0.13370069287139447</v>
      </c>
      <c r="H47" s="14" t="str">
        <f t="shared" si="17"/>
        <v>YES</v>
      </c>
      <c r="I47" s="14">
        <f t="shared" si="18"/>
        <v>1</v>
      </c>
      <c r="J47" s="17">
        <f t="shared" si="19"/>
        <v>1085.2485240371088</v>
      </c>
      <c r="K47" s="11" t="s">
        <v>28</v>
      </c>
      <c r="L47" s="13">
        <f>MAX(J43:J49)</f>
        <v>9687.3828002097507</v>
      </c>
    </row>
    <row r="48" spans="1:12" x14ac:dyDescent="0.2">
      <c r="A48" s="11"/>
      <c r="B48" s="11">
        <v>46</v>
      </c>
      <c r="C48" s="11">
        <v>1058</v>
      </c>
      <c r="D48" s="11">
        <v>6</v>
      </c>
      <c r="E48" s="11">
        <v>8710</v>
      </c>
      <c r="F48" s="11">
        <v>18397.382800209751</v>
      </c>
      <c r="G48" s="13">
        <f t="shared" si="16"/>
        <v>1.1122138691400403</v>
      </c>
      <c r="H48" s="14" t="str">
        <f t="shared" si="17"/>
        <v>NO</v>
      </c>
      <c r="I48" s="14">
        <f t="shared" si="18"/>
        <v>0</v>
      </c>
      <c r="J48" s="17">
        <f t="shared" si="19"/>
        <v>9687.3828002097507</v>
      </c>
      <c r="K48" s="11"/>
      <c r="L48" s="11"/>
    </row>
    <row r="49" spans="1:12" x14ac:dyDescent="0.2">
      <c r="A49" s="11"/>
      <c r="B49" s="11">
        <v>47</v>
      </c>
      <c r="C49" s="11">
        <v>65</v>
      </c>
      <c r="D49" s="11">
        <v>6</v>
      </c>
      <c r="E49" s="11">
        <v>796</v>
      </c>
      <c r="F49" s="11">
        <v>485.42228739002928</v>
      </c>
      <c r="G49" s="13">
        <f t="shared" si="16"/>
        <v>0.3901730057914205</v>
      </c>
      <c r="H49" s="14" t="str">
        <f t="shared" si="17"/>
        <v>NO</v>
      </c>
      <c r="I49" s="14">
        <f t="shared" si="18"/>
        <v>0</v>
      </c>
      <c r="J49" s="17">
        <f t="shared" si="19"/>
        <v>310.57771260997072</v>
      </c>
      <c r="K49" s="11"/>
      <c r="L49" s="11"/>
    </row>
    <row r="50" spans="1:12" x14ac:dyDescent="0.2">
      <c r="A50" s="11"/>
      <c r="B50" s="11"/>
      <c r="C50" s="11"/>
      <c r="D50" s="11"/>
      <c r="E50" s="11"/>
      <c r="F50" s="11" t="s">
        <v>21</v>
      </c>
      <c r="G50" s="13">
        <f>AVERAGE(G43:G49)</f>
        <v>0.51793638449727553</v>
      </c>
      <c r="H50" s="11" t="s">
        <v>20</v>
      </c>
      <c r="I50" s="16">
        <f>AVERAGE(I43:I49)</f>
        <v>0.14285714285714285</v>
      </c>
      <c r="J50" s="11"/>
      <c r="K50" s="11"/>
      <c r="L50" s="11"/>
    </row>
    <row r="51" spans="1:12" x14ac:dyDescent="0.2">
      <c r="A51" s="11"/>
      <c r="B51" s="11"/>
      <c r="C51" s="11"/>
      <c r="D51" s="11"/>
      <c r="E51" s="11"/>
      <c r="F51" s="11" t="s">
        <v>22</v>
      </c>
      <c r="G51" s="13">
        <f>MEDIAN(G43:G49)</f>
        <v>0.45489496557098985</v>
      </c>
      <c r="H51" s="11"/>
      <c r="I51" s="11"/>
      <c r="J51" s="11"/>
      <c r="K51" s="11"/>
      <c r="L51" s="11"/>
    </row>
    <row r="52" spans="1:12" x14ac:dyDescent="0.2">
      <c r="G52" s="3"/>
    </row>
    <row r="53" spans="1:12" x14ac:dyDescent="0.2">
      <c r="G53" s="3"/>
    </row>
    <row r="54" spans="1:12" x14ac:dyDescent="0.2">
      <c r="A54" s="11" t="s">
        <v>42</v>
      </c>
      <c r="B54" s="11">
        <v>50</v>
      </c>
      <c r="C54" s="11">
        <v>1526</v>
      </c>
      <c r="D54" s="11">
        <v>7</v>
      </c>
      <c r="E54" s="11">
        <v>5931</v>
      </c>
      <c r="F54" s="12">
        <v>15618.119083969465</v>
      </c>
      <c r="G54" s="13">
        <f t="shared" ref="G54:G58" si="20">ABS(E54-F54)/E54</f>
        <v>1.6333028298717693</v>
      </c>
      <c r="H54" s="14" t="str">
        <f>IF(G54&lt;=0.25,"YES","NO")</f>
        <v>NO</v>
      </c>
      <c r="I54" s="14">
        <f>IF(H54="YES",1,0)</f>
        <v>0</v>
      </c>
      <c r="J54" s="13">
        <f>ABS(E54-F54)</f>
        <v>9687.1190839694646</v>
      </c>
      <c r="K54" s="11" t="s">
        <v>4</v>
      </c>
      <c r="L54" s="13">
        <f>MIN(J54:J60)</f>
        <v>188.01417780360225</v>
      </c>
    </row>
    <row r="55" spans="1:12" x14ac:dyDescent="0.2">
      <c r="A55" s="11"/>
      <c r="B55" s="11">
        <v>51</v>
      </c>
      <c r="C55" s="11">
        <v>575</v>
      </c>
      <c r="D55" s="11">
        <v>9</v>
      </c>
      <c r="E55" s="11">
        <v>4456</v>
      </c>
      <c r="F55" s="12">
        <v>5941.2041505791512</v>
      </c>
      <c r="G55" s="13">
        <f t="shared" si="20"/>
        <v>0.33330434258957614</v>
      </c>
      <c r="H55" s="14" t="str">
        <f t="shared" ref="H55:H60" si="21">IF(G55&lt;=0.25,"YES","NO")</f>
        <v>NO</v>
      </c>
      <c r="I55" s="14">
        <f>IF(H55="YES",1,0)</f>
        <v>0</v>
      </c>
      <c r="J55" s="13">
        <f t="shared" ref="J55:J60" si="22">ABS(E55-F55)</f>
        <v>1485.2041505791512</v>
      </c>
      <c r="K55" s="11" t="s">
        <v>25</v>
      </c>
      <c r="L55" s="13">
        <f>QUARTILE(J54:J60,1)</f>
        <v>874.40130452876008</v>
      </c>
    </row>
    <row r="56" spans="1:12" x14ac:dyDescent="0.2">
      <c r="A56" s="11"/>
      <c r="B56" s="11">
        <v>52</v>
      </c>
      <c r="C56" s="11">
        <v>509</v>
      </c>
      <c r="D56" s="11">
        <v>3</v>
      </c>
      <c r="E56" s="11">
        <v>3600</v>
      </c>
      <c r="F56" s="12">
        <v>3411.9858221963977</v>
      </c>
      <c r="G56" s="13">
        <f t="shared" si="20"/>
        <v>5.2226160501000624E-2</v>
      </c>
      <c r="H56" s="14" t="str">
        <f t="shared" si="21"/>
        <v>YES</v>
      </c>
      <c r="I56" s="14">
        <f t="shared" ref="I56:I60" si="23">IF(H56="YES",1,0)</f>
        <v>1</v>
      </c>
      <c r="J56" s="13">
        <f t="shared" si="22"/>
        <v>188.01417780360225</v>
      </c>
      <c r="K56" s="11" t="s">
        <v>26</v>
      </c>
      <c r="L56" s="15">
        <f>MEDIAN(J54:J60)</f>
        <v>2340.3498727735368</v>
      </c>
    </row>
    <row r="57" spans="1:12" x14ac:dyDescent="0.2">
      <c r="A57" s="11"/>
      <c r="B57" s="11">
        <v>53</v>
      </c>
      <c r="C57" s="11">
        <v>583</v>
      </c>
      <c r="D57" s="11">
        <v>4</v>
      </c>
      <c r="E57" s="11">
        <v>4557</v>
      </c>
      <c r="F57" s="12">
        <v>6897.3498727735368</v>
      </c>
      <c r="G57" s="13">
        <f t="shared" si="20"/>
        <v>0.51357249786559944</v>
      </c>
      <c r="H57" s="14" t="str">
        <f t="shared" si="21"/>
        <v>NO</v>
      </c>
      <c r="I57" s="14">
        <f t="shared" si="23"/>
        <v>0</v>
      </c>
      <c r="J57" s="13">
        <f t="shared" si="22"/>
        <v>2340.3498727735368</v>
      </c>
      <c r="K57" s="11" t="s">
        <v>27</v>
      </c>
      <c r="L57" s="13">
        <f>QUARTILE(J54:J60,3)</f>
        <v>2645.2126767228751</v>
      </c>
    </row>
    <row r="58" spans="1:12" x14ac:dyDescent="0.2">
      <c r="A58" s="11"/>
      <c r="B58" s="11">
        <v>54</v>
      </c>
      <c r="C58" s="11">
        <v>315</v>
      </c>
      <c r="D58" s="11">
        <v>4</v>
      </c>
      <c r="E58" s="11">
        <v>8752</v>
      </c>
      <c r="F58" s="12">
        <v>5910.112367491166</v>
      </c>
      <c r="G58" s="13">
        <f t="shared" si="20"/>
        <v>0.32471293790091799</v>
      </c>
      <c r="H58" s="14" t="str">
        <f t="shared" si="21"/>
        <v>NO</v>
      </c>
      <c r="I58" s="14">
        <f t="shared" si="23"/>
        <v>0</v>
      </c>
      <c r="J58" s="13">
        <f t="shared" si="22"/>
        <v>2841.887632508834</v>
      </c>
      <c r="K58" s="11" t="s">
        <v>28</v>
      </c>
      <c r="L58" s="13">
        <f>MAX(J54:J60)</f>
        <v>9687.1190839694646</v>
      </c>
    </row>
    <row r="59" spans="1:12" x14ac:dyDescent="0.2">
      <c r="A59" s="11"/>
      <c r="B59" s="11">
        <v>55</v>
      </c>
      <c r="C59" s="11">
        <v>138</v>
      </c>
      <c r="D59" s="11">
        <v>5</v>
      </c>
      <c r="E59" s="11">
        <v>3440</v>
      </c>
      <c r="F59" s="12">
        <v>991.46227906308377</v>
      </c>
      <c r="G59" s="13">
        <f>ABS(E59-F59)/E59</f>
        <v>0.71178422120259188</v>
      </c>
      <c r="H59" s="14" t="str">
        <f t="shared" si="21"/>
        <v>NO</v>
      </c>
      <c r="I59" s="14">
        <f t="shared" si="23"/>
        <v>0</v>
      </c>
      <c r="J59" s="13">
        <f t="shared" si="22"/>
        <v>2448.5377209369162</v>
      </c>
      <c r="K59" s="11"/>
      <c r="L59" s="11"/>
    </row>
    <row r="60" spans="1:12" x14ac:dyDescent="0.2">
      <c r="A60" s="11"/>
      <c r="B60" s="11">
        <v>56</v>
      </c>
      <c r="C60" s="11">
        <v>257</v>
      </c>
      <c r="D60" s="11">
        <v>4</v>
      </c>
      <c r="E60" s="11">
        <v>1981</v>
      </c>
      <c r="F60" s="12">
        <v>1717.4015415216311</v>
      </c>
      <c r="G60" s="13">
        <f>ABS(E60-F60)/E60</f>
        <v>0.13306333088256886</v>
      </c>
      <c r="H60" s="14" t="str">
        <f t="shared" si="21"/>
        <v>YES</v>
      </c>
      <c r="I60" s="14">
        <f t="shared" si="23"/>
        <v>1</v>
      </c>
      <c r="J60" s="13">
        <f t="shared" si="22"/>
        <v>263.59845847836891</v>
      </c>
      <c r="K60" s="11"/>
      <c r="L60" s="11"/>
    </row>
    <row r="61" spans="1:12" x14ac:dyDescent="0.2">
      <c r="A61" s="11"/>
      <c r="B61" s="11"/>
      <c r="C61" s="11"/>
      <c r="D61" s="11"/>
      <c r="E61" s="11"/>
      <c r="F61" s="11" t="s">
        <v>21</v>
      </c>
      <c r="G61" s="13">
        <f>AVERAGE(G54:G60)</f>
        <v>0.52885233154486067</v>
      </c>
      <c r="H61" s="11" t="s">
        <v>20</v>
      </c>
      <c r="I61" s="16">
        <f>AVERAGE(I54:I60)</f>
        <v>0.2857142857142857</v>
      </c>
      <c r="J61" s="11"/>
      <c r="K61" s="11"/>
      <c r="L61" s="11"/>
    </row>
    <row r="62" spans="1:12" x14ac:dyDescent="0.2">
      <c r="A62" s="11"/>
      <c r="B62" s="11"/>
      <c r="C62" s="11"/>
      <c r="D62" s="11"/>
      <c r="E62" s="11"/>
      <c r="F62" s="11" t="s">
        <v>22</v>
      </c>
      <c r="G62" s="13">
        <f>MEDIAN(G54:G60)</f>
        <v>0.33330434258957614</v>
      </c>
      <c r="H62" s="11"/>
      <c r="I62" s="11"/>
      <c r="J62" s="11"/>
      <c r="K62" s="11"/>
      <c r="L62" s="11"/>
    </row>
    <row r="64" spans="1:12" x14ac:dyDescent="0.2">
      <c r="A64" s="11" t="s">
        <v>43</v>
      </c>
      <c r="B64" s="11">
        <v>8</v>
      </c>
      <c r="C64" s="11">
        <v>366</v>
      </c>
      <c r="D64" s="11">
        <v>2</v>
      </c>
      <c r="E64" s="11">
        <v>9125</v>
      </c>
      <c r="F64" s="12">
        <v>5687.2706422018346</v>
      </c>
      <c r="G64" s="13">
        <f t="shared" ref="G64:G68" si="24">ABS(E64-F64)/E64</f>
        <v>0.3767374638682921</v>
      </c>
      <c r="H64" s="14" t="str">
        <f>IF(G64&lt;=0.25,"YES","NO")</f>
        <v>NO</v>
      </c>
      <c r="I64" s="14">
        <f>IF(H64="YES",1,0)</f>
        <v>0</v>
      </c>
      <c r="J64" s="13">
        <f>ABS(E64-F64)</f>
        <v>3437.7293577981654</v>
      </c>
      <c r="K64" s="11" t="s">
        <v>4</v>
      </c>
      <c r="L64" s="13">
        <f>MIN(J64:J70)</f>
        <v>260.09140108238103</v>
      </c>
    </row>
    <row r="65" spans="1:12" x14ac:dyDescent="0.2">
      <c r="A65" s="11"/>
      <c r="B65" s="11">
        <v>17</v>
      </c>
      <c r="C65" s="11">
        <v>1849</v>
      </c>
      <c r="D65" s="11">
        <v>7</v>
      </c>
      <c r="E65" s="11">
        <v>25910</v>
      </c>
      <c r="F65" s="12">
        <v>36356.323075604319</v>
      </c>
      <c r="G65" s="13">
        <f t="shared" si="24"/>
        <v>0.40317727038225859</v>
      </c>
      <c r="H65" s="14" t="str">
        <f t="shared" ref="H65:H70" si="25">IF(G65&lt;=0.25,"YES","NO")</f>
        <v>NO</v>
      </c>
      <c r="I65" s="14">
        <f>IF(H65="YES",1,0)</f>
        <v>0</v>
      </c>
      <c r="J65" s="13">
        <f t="shared" ref="J65:J70" si="26">ABS(E65-F65)</f>
        <v>10446.323075604319</v>
      </c>
      <c r="K65" s="11" t="s">
        <v>25</v>
      </c>
      <c r="L65" s="13">
        <f>QUARTILE(J64:J70,1)</f>
        <v>1051.2801223144179</v>
      </c>
    </row>
    <row r="66" spans="1:12" x14ac:dyDescent="0.2">
      <c r="A66" s="11"/>
      <c r="B66" s="11">
        <v>19</v>
      </c>
      <c r="C66" s="11">
        <v>434</v>
      </c>
      <c r="D66" s="11">
        <v>1</v>
      </c>
      <c r="E66" s="11">
        <v>15052</v>
      </c>
      <c r="F66" s="12">
        <v>7446.7156330380103</v>
      </c>
      <c r="G66" s="13">
        <f t="shared" si="24"/>
        <v>0.50526736426800356</v>
      </c>
      <c r="H66" s="14" t="str">
        <f t="shared" si="25"/>
        <v>NO</v>
      </c>
      <c r="I66" s="14">
        <f t="shared" ref="I66:I70" si="27">IF(H66="YES",1,0)</f>
        <v>0</v>
      </c>
      <c r="J66" s="13">
        <f t="shared" si="26"/>
        <v>7605.2843669619897</v>
      </c>
      <c r="K66" s="11" t="s">
        <v>26</v>
      </c>
      <c r="L66" s="15">
        <f>MEDIAN(J64:J70)</f>
        <v>3437.7293577981654</v>
      </c>
    </row>
    <row r="67" spans="1:12" x14ac:dyDescent="0.2">
      <c r="A67" s="11"/>
      <c r="B67" s="11">
        <v>30</v>
      </c>
      <c r="C67" s="11">
        <v>387</v>
      </c>
      <c r="D67" s="11">
        <v>4</v>
      </c>
      <c r="E67" s="11">
        <v>1798</v>
      </c>
      <c r="F67" s="12">
        <v>2926.7872716558632</v>
      </c>
      <c r="G67" s="13">
        <f t="shared" si="24"/>
        <v>0.62780159713896722</v>
      </c>
      <c r="H67" s="14" t="str">
        <f t="shared" si="25"/>
        <v>NO</v>
      </c>
      <c r="I67" s="14">
        <f t="shared" si="27"/>
        <v>0</v>
      </c>
      <c r="J67" s="13">
        <f t="shared" si="26"/>
        <v>1128.7872716558632</v>
      </c>
      <c r="K67" s="11" t="s">
        <v>27</v>
      </c>
      <c r="L67" s="13">
        <f>QUARTILE(J64:J70,3)</f>
        <v>6507.9462321358824</v>
      </c>
    </row>
    <row r="68" spans="1:12" x14ac:dyDescent="0.2">
      <c r="A68" s="11"/>
      <c r="B68" s="11">
        <v>39</v>
      </c>
      <c r="C68" s="11">
        <v>302</v>
      </c>
      <c r="D68" s="11">
        <v>4</v>
      </c>
      <c r="E68" s="11">
        <v>5787</v>
      </c>
      <c r="F68" s="12">
        <v>4813.2270270270274</v>
      </c>
      <c r="G68" s="13">
        <f t="shared" si="24"/>
        <v>0.16826904665162823</v>
      </c>
      <c r="H68" s="14" t="str">
        <f t="shared" si="25"/>
        <v>YES</v>
      </c>
      <c r="I68" s="14">
        <f t="shared" si="27"/>
        <v>1</v>
      </c>
      <c r="J68" s="13">
        <f t="shared" si="26"/>
        <v>973.77297297297264</v>
      </c>
      <c r="K68" s="11" t="s">
        <v>28</v>
      </c>
      <c r="L68" s="13">
        <f>MAX(J64:J70)</f>
        <v>10446.323075604319</v>
      </c>
    </row>
    <row r="69" spans="1:12" x14ac:dyDescent="0.2">
      <c r="A69" s="11"/>
      <c r="B69" s="11">
        <v>48</v>
      </c>
      <c r="C69" s="11">
        <v>390</v>
      </c>
      <c r="D69" s="11">
        <v>4</v>
      </c>
      <c r="E69" s="11">
        <v>11023</v>
      </c>
      <c r="F69" s="12">
        <v>5612.391902690224</v>
      </c>
      <c r="G69" s="13">
        <f>ABS(E69-F69)/E69</f>
        <v>0.49084714663066098</v>
      </c>
      <c r="H69" s="14" t="str">
        <f t="shared" si="25"/>
        <v>NO</v>
      </c>
      <c r="I69" s="14">
        <f t="shared" si="27"/>
        <v>0</v>
      </c>
      <c r="J69" s="13">
        <f t="shared" si="26"/>
        <v>5410.608097309776</v>
      </c>
      <c r="K69" s="11"/>
      <c r="L69" s="11"/>
    </row>
    <row r="70" spans="1:12" x14ac:dyDescent="0.2">
      <c r="A70" s="11"/>
      <c r="B70" s="11">
        <v>49</v>
      </c>
      <c r="C70" s="11">
        <v>193</v>
      </c>
      <c r="D70" s="11">
        <v>6</v>
      </c>
      <c r="E70" s="11">
        <v>1755</v>
      </c>
      <c r="F70" s="12">
        <v>1494.908598917619</v>
      </c>
      <c r="G70" s="13">
        <f>ABS(E70-F70)/E70</f>
        <v>0.14820022853696924</v>
      </c>
      <c r="H70" s="14" t="str">
        <f t="shared" si="25"/>
        <v>YES</v>
      </c>
      <c r="I70" s="14">
        <f t="shared" si="27"/>
        <v>1</v>
      </c>
      <c r="J70" s="13">
        <f t="shared" si="26"/>
        <v>260.09140108238103</v>
      </c>
      <c r="K70" s="11"/>
      <c r="L70" s="11"/>
    </row>
    <row r="71" spans="1:12" x14ac:dyDescent="0.2">
      <c r="A71" s="11"/>
      <c r="B71" s="11"/>
      <c r="C71" s="11"/>
      <c r="D71" s="11"/>
      <c r="E71" s="11"/>
      <c r="F71" s="11" t="s">
        <v>21</v>
      </c>
      <c r="G71" s="13">
        <f>AVERAGE(G64:G70)</f>
        <v>0.38861430249668288</v>
      </c>
      <c r="H71" s="11" t="s">
        <v>20</v>
      </c>
      <c r="I71" s="16">
        <f>AVERAGE(I64:I70)</f>
        <v>0.2857142857142857</v>
      </c>
      <c r="J71" s="11"/>
      <c r="K71" s="11"/>
      <c r="L71" s="11"/>
    </row>
    <row r="72" spans="1:12" x14ac:dyDescent="0.2">
      <c r="A72" s="11"/>
      <c r="B72" s="11"/>
      <c r="C72" s="11"/>
      <c r="D72" s="11"/>
      <c r="E72" s="11"/>
      <c r="F72" s="11" t="s">
        <v>22</v>
      </c>
      <c r="G72" s="13">
        <f>MEDIAN(G64:G70)</f>
        <v>0.40317727038225859</v>
      </c>
      <c r="H72" s="11"/>
      <c r="I72" s="11"/>
      <c r="J72" s="11"/>
      <c r="K72" s="11"/>
      <c r="L72" s="11"/>
    </row>
    <row r="74" spans="1:12" x14ac:dyDescent="0.2">
      <c r="E74" s="1" t="s">
        <v>86</v>
      </c>
      <c r="F74" s="1" t="s">
        <v>21</v>
      </c>
      <c r="G74" s="18">
        <f>AVERAGE(G43:G49,G54:G60,G64:G70)</f>
        <v>0.47846767284627312</v>
      </c>
      <c r="H74" s="1" t="s">
        <v>85</v>
      </c>
      <c r="I74" s="1">
        <f>AVERAGE(I43:I49,I54:I60,I64:I70)</f>
        <v>0.23809523809523808</v>
      </c>
    </row>
    <row r="75" spans="1:12" x14ac:dyDescent="0.2">
      <c r="E75" s="1"/>
      <c r="F75" s="1" t="s">
        <v>22</v>
      </c>
      <c r="G75" s="18">
        <f>MEDIAN(G43:G49,G54:G60,G64:G70)</f>
        <v>0.40317727038225859</v>
      </c>
      <c r="H75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26" workbookViewId="0">
      <selection activeCell="F45" sqref="F45"/>
    </sheetView>
  </sheetViews>
  <sheetFormatPr baseColWidth="10" defaultRowHeight="16" x14ac:dyDescent="0.2"/>
  <cols>
    <col min="1" max="1" width="8.83203125" bestFit="1" customWidth="1"/>
    <col min="2" max="2" width="8.1640625" bestFit="1" customWidth="1"/>
    <col min="3" max="3" width="6" bestFit="1" customWidth="1"/>
    <col min="4" max="4" width="11.6640625" bestFit="1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>
        <v>1</v>
      </c>
      <c r="B2">
        <v>647</v>
      </c>
      <c r="C2">
        <v>8</v>
      </c>
      <c r="D2">
        <v>7871</v>
      </c>
    </row>
    <row r="3" spans="1:4" x14ac:dyDescent="0.2">
      <c r="A3">
        <v>2</v>
      </c>
      <c r="B3">
        <v>130</v>
      </c>
      <c r="C3">
        <v>9</v>
      </c>
      <c r="D3">
        <v>845</v>
      </c>
    </row>
    <row r="4" spans="1:4" x14ac:dyDescent="0.2">
      <c r="A4">
        <v>3</v>
      </c>
      <c r="B4">
        <v>254</v>
      </c>
      <c r="C4">
        <v>6</v>
      </c>
      <c r="D4">
        <v>2330</v>
      </c>
    </row>
    <row r="5" spans="1:4" x14ac:dyDescent="0.2">
      <c r="A5">
        <v>4</v>
      </c>
      <c r="B5">
        <v>1056</v>
      </c>
      <c r="C5">
        <v>2</v>
      </c>
      <c r="D5">
        <v>21272</v>
      </c>
    </row>
    <row r="6" spans="1:4" x14ac:dyDescent="0.2">
      <c r="A6">
        <v>5</v>
      </c>
      <c r="B6">
        <v>383</v>
      </c>
      <c r="C6">
        <v>4</v>
      </c>
      <c r="D6">
        <v>4224</v>
      </c>
    </row>
    <row r="7" spans="1:4" x14ac:dyDescent="0.2">
      <c r="A7">
        <v>6</v>
      </c>
      <c r="B7">
        <v>345</v>
      </c>
      <c r="C7">
        <v>8</v>
      </c>
      <c r="D7">
        <v>2826</v>
      </c>
    </row>
    <row r="8" spans="1:4" x14ac:dyDescent="0.2">
      <c r="A8">
        <v>7</v>
      </c>
      <c r="B8">
        <v>209</v>
      </c>
      <c r="C8">
        <v>3</v>
      </c>
      <c r="D8">
        <v>7320</v>
      </c>
    </row>
    <row r="9" spans="1:4" x14ac:dyDescent="0.2">
      <c r="A9">
        <v>8</v>
      </c>
      <c r="B9">
        <v>366</v>
      </c>
      <c r="C9">
        <v>2</v>
      </c>
      <c r="D9">
        <v>9125</v>
      </c>
    </row>
    <row r="10" spans="1:4" x14ac:dyDescent="0.2">
      <c r="A10">
        <v>9</v>
      </c>
      <c r="B10">
        <v>1181</v>
      </c>
      <c r="C10">
        <v>3</v>
      </c>
      <c r="D10">
        <v>11900</v>
      </c>
    </row>
    <row r="11" spans="1:4" x14ac:dyDescent="0.2">
      <c r="A11">
        <v>10</v>
      </c>
      <c r="B11">
        <v>181</v>
      </c>
      <c r="C11">
        <v>3</v>
      </c>
      <c r="D11">
        <v>4300</v>
      </c>
    </row>
    <row r="12" spans="1:4" x14ac:dyDescent="0.2">
      <c r="A12">
        <v>11</v>
      </c>
      <c r="B12">
        <v>739</v>
      </c>
      <c r="C12">
        <v>6</v>
      </c>
      <c r="D12">
        <v>4150</v>
      </c>
    </row>
    <row r="13" spans="1:4" x14ac:dyDescent="0.2">
      <c r="A13">
        <v>12</v>
      </c>
      <c r="B13">
        <v>108</v>
      </c>
      <c r="C13">
        <v>7</v>
      </c>
      <c r="D13">
        <v>900</v>
      </c>
    </row>
    <row r="14" spans="1:4" x14ac:dyDescent="0.2">
      <c r="A14">
        <v>13</v>
      </c>
      <c r="B14">
        <v>48</v>
      </c>
      <c r="C14">
        <v>6</v>
      </c>
      <c r="D14">
        <v>583</v>
      </c>
    </row>
    <row r="15" spans="1:4" x14ac:dyDescent="0.2">
      <c r="A15">
        <v>14</v>
      </c>
      <c r="B15">
        <v>249</v>
      </c>
      <c r="C15">
        <v>7</v>
      </c>
      <c r="D15">
        <v>2565</v>
      </c>
    </row>
    <row r="16" spans="1:4" x14ac:dyDescent="0.2">
      <c r="A16">
        <v>15</v>
      </c>
      <c r="B16">
        <v>371</v>
      </c>
      <c r="C16">
        <v>8</v>
      </c>
      <c r="D16">
        <v>4047</v>
      </c>
    </row>
    <row r="17" spans="1:4" x14ac:dyDescent="0.2">
      <c r="A17">
        <v>16</v>
      </c>
      <c r="B17">
        <v>211</v>
      </c>
      <c r="C17">
        <v>3</v>
      </c>
      <c r="D17">
        <v>1520</v>
      </c>
    </row>
    <row r="18" spans="1:4" x14ac:dyDescent="0.2">
      <c r="A18">
        <v>17</v>
      </c>
      <c r="B18">
        <v>1849</v>
      </c>
      <c r="C18">
        <v>7</v>
      </c>
      <c r="D18">
        <v>25910</v>
      </c>
    </row>
    <row r="19" spans="1:4" x14ac:dyDescent="0.2">
      <c r="A19">
        <v>19</v>
      </c>
      <c r="B19">
        <v>434</v>
      </c>
      <c r="C19">
        <v>1</v>
      </c>
      <c r="D19">
        <v>15052</v>
      </c>
    </row>
    <row r="20" spans="1:4" x14ac:dyDescent="0.2">
      <c r="A20">
        <v>20</v>
      </c>
      <c r="B20">
        <v>292</v>
      </c>
      <c r="C20">
        <v>3</v>
      </c>
      <c r="D20">
        <v>11039</v>
      </c>
    </row>
    <row r="21" spans="1:4" x14ac:dyDescent="0.2">
      <c r="A21">
        <v>22</v>
      </c>
      <c r="B21">
        <v>304</v>
      </c>
      <c r="C21">
        <v>7</v>
      </c>
      <c r="D21">
        <v>9369</v>
      </c>
    </row>
    <row r="22" spans="1:4" x14ac:dyDescent="0.2">
      <c r="A22">
        <v>23</v>
      </c>
      <c r="B22">
        <v>353</v>
      </c>
      <c r="C22">
        <v>5</v>
      </c>
      <c r="D22">
        <v>7184</v>
      </c>
    </row>
    <row r="23" spans="1:4" x14ac:dyDescent="0.2">
      <c r="A23">
        <v>24</v>
      </c>
      <c r="B23">
        <v>567</v>
      </c>
      <c r="C23">
        <v>8</v>
      </c>
      <c r="D23">
        <v>10447</v>
      </c>
    </row>
    <row r="24" spans="1:4" x14ac:dyDescent="0.2">
      <c r="A24">
        <v>25</v>
      </c>
      <c r="B24">
        <v>467</v>
      </c>
      <c r="C24">
        <v>7</v>
      </c>
      <c r="D24">
        <v>5100</v>
      </c>
    </row>
    <row r="25" spans="1:4" x14ac:dyDescent="0.2">
      <c r="A25">
        <v>27</v>
      </c>
      <c r="B25">
        <v>253</v>
      </c>
      <c r="C25">
        <v>8</v>
      </c>
      <c r="D25">
        <v>1651</v>
      </c>
    </row>
    <row r="26" spans="1:4" x14ac:dyDescent="0.2">
      <c r="A26">
        <v>28</v>
      </c>
      <c r="B26">
        <v>196</v>
      </c>
      <c r="C26">
        <v>7</v>
      </c>
      <c r="D26">
        <v>1450</v>
      </c>
    </row>
    <row r="27" spans="1:4" x14ac:dyDescent="0.2">
      <c r="A27">
        <v>29</v>
      </c>
      <c r="B27">
        <v>185</v>
      </c>
      <c r="C27">
        <v>8</v>
      </c>
      <c r="D27">
        <v>1745</v>
      </c>
    </row>
    <row r="28" spans="1:4" x14ac:dyDescent="0.2">
      <c r="A28">
        <v>30</v>
      </c>
      <c r="B28">
        <v>387</v>
      </c>
      <c r="C28">
        <v>4</v>
      </c>
      <c r="D28">
        <v>1798</v>
      </c>
    </row>
    <row r="29" spans="1:4" x14ac:dyDescent="0.2">
      <c r="A29">
        <v>31</v>
      </c>
      <c r="B29">
        <v>430</v>
      </c>
      <c r="C29">
        <v>4</v>
      </c>
      <c r="D29">
        <v>2957</v>
      </c>
    </row>
    <row r="30" spans="1:4" x14ac:dyDescent="0.2">
      <c r="A30">
        <v>32</v>
      </c>
      <c r="B30">
        <v>204</v>
      </c>
      <c r="C30">
        <v>5</v>
      </c>
      <c r="D30">
        <v>963</v>
      </c>
    </row>
    <row r="31" spans="1:4" x14ac:dyDescent="0.2">
      <c r="A31">
        <v>33</v>
      </c>
      <c r="B31">
        <v>71</v>
      </c>
      <c r="C31">
        <v>4</v>
      </c>
      <c r="D31">
        <v>1233</v>
      </c>
    </row>
    <row r="32" spans="1:4" x14ac:dyDescent="0.2">
      <c r="A32">
        <v>34</v>
      </c>
      <c r="B32">
        <v>840</v>
      </c>
      <c r="C32">
        <v>7</v>
      </c>
      <c r="D32">
        <v>3240</v>
      </c>
    </row>
    <row r="33" spans="1:4" x14ac:dyDescent="0.2">
      <c r="A33">
        <v>35</v>
      </c>
      <c r="B33">
        <v>1648</v>
      </c>
      <c r="C33">
        <v>6</v>
      </c>
      <c r="D33">
        <v>10000</v>
      </c>
    </row>
    <row r="34" spans="1:4" x14ac:dyDescent="0.2">
      <c r="A34">
        <v>36</v>
      </c>
      <c r="B34">
        <v>1035</v>
      </c>
      <c r="C34">
        <v>7</v>
      </c>
      <c r="D34">
        <v>6800</v>
      </c>
    </row>
    <row r="35" spans="1:4" x14ac:dyDescent="0.2">
      <c r="A35">
        <v>37</v>
      </c>
      <c r="B35">
        <v>548</v>
      </c>
      <c r="C35">
        <v>1</v>
      </c>
      <c r="D35">
        <v>3850</v>
      </c>
    </row>
    <row r="36" spans="1:4" x14ac:dyDescent="0.2">
      <c r="A36">
        <v>39</v>
      </c>
      <c r="B36">
        <v>302</v>
      </c>
      <c r="C36">
        <v>4</v>
      </c>
      <c r="D36">
        <v>5787</v>
      </c>
    </row>
    <row r="37" spans="1:4" x14ac:dyDescent="0.2">
      <c r="A37">
        <v>40</v>
      </c>
      <c r="B37">
        <v>1172</v>
      </c>
      <c r="C37">
        <v>9</v>
      </c>
      <c r="D37">
        <v>9700</v>
      </c>
    </row>
    <row r="38" spans="1:4" x14ac:dyDescent="0.2">
      <c r="A38">
        <v>41</v>
      </c>
      <c r="B38">
        <v>253</v>
      </c>
      <c r="C38">
        <v>7</v>
      </c>
      <c r="D38">
        <v>1100</v>
      </c>
    </row>
    <row r="39" spans="1:4" x14ac:dyDescent="0.2">
      <c r="A39">
        <v>42</v>
      </c>
      <c r="B39">
        <v>227</v>
      </c>
      <c r="C39">
        <v>8</v>
      </c>
      <c r="D39">
        <v>5578</v>
      </c>
    </row>
    <row r="40" spans="1:4" x14ac:dyDescent="0.2">
      <c r="A40">
        <v>43</v>
      </c>
      <c r="B40">
        <v>59</v>
      </c>
      <c r="C40">
        <v>8</v>
      </c>
      <c r="D40">
        <v>1060</v>
      </c>
    </row>
    <row r="41" spans="1:4" x14ac:dyDescent="0.2">
      <c r="A41">
        <v>44</v>
      </c>
      <c r="B41">
        <v>299</v>
      </c>
      <c r="C41">
        <v>7</v>
      </c>
      <c r="D41">
        <v>5279</v>
      </c>
    </row>
    <row r="42" spans="1:4" x14ac:dyDescent="0.2">
      <c r="A42">
        <v>45</v>
      </c>
      <c r="B42">
        <v>422</v>
      </c>
      <c r="C42">
        <v>5</v>
      </c>
      <c r="D42">
        <v>8117</v>
      </c>
    </row>
    <row r="43" spans="1:4" x14ac:dyDescent="0.2">
      <c r="A43">
        <v>46</v>
      </c>
      <c r="B43">
        <v>1058</v>
      </c>
      <c r="C43">
        <v>6</v>
      </c>
      <c r="D43">
        <v>8710</v>
      </c>
    </row>
    <row r="44" spans="1:4" x14ac:dyDescent="0.2">
      <c r="A44">
        <v>47</v>
      </c>
      <c r="B44">
        <v>65</v>
      </c>
      <c r="C44">
        <v>6</v>
      </c>
      <c r="D44">
        <v>796</v>
      </c>
    </row>
    <row r="45" spans="1:4" x14ac:dyDescent="0.2">
      <c r="A45">
        <v>48</v>
      </c>
      <c r="B45">
        <v>390</v>
      </c>
      <c r="C45">
        <v>4</v>
      </c>
      <c r="D45">
        <v>11023</v>
      </c>
    </row>
    <row r="46" spans="1:4" x14ac:dyDescent="0.2">
      <c r="A46">
        <v>49</v>
      </c>
      <c r="B46">
        <v>193</v>
      </c>
      <c r="C46">
        <v>6</v>
      </c>
      <c r="D46">
        <v>1755</v>
      </c>
    </row>
    <row r="47" spans="1:4" x14ac:dyDescent="0.2">
      <c r="A47">
        <v>50</v>
      </c>
      <c r="B47">
        <v>1526</v>
      </c>
      <c r="C47">
        <v>7</v>
      </c>
      <c r="D47">
        <v>5931</v>
      </c>
    </row>
    <row r="48" spans="1:4" x14ac:dyDescent="0.2">
      <c r="A48">
        <v>51</v>
      </c>
      <c r="B48">
        <v>575</v>
      </c>
      <c r="C48">
        <v>9</v>
      </c>
      <c r="D48">
        <v>4456</v>
      </c>
    </row>
    <row r="49" spans="1:4" x14ac:dyDescent="0.2">
      <c r="A49">
        <v>52</v>
      </c>
      <c r="B49">
        <v>509</v>
      </c>
      <c r="C49">
        <v>3</v>
      </c>
      <c r="D49">
        <v>3600</v>
      </c>
    </row>
    <row r="50" spans="1:4" x14ac:dyDescent="0.2">
      <c r="A50">
        <v>53</v>
      </c>
      <c r="B50">
        <v>583</v>
      </c>
      <c r="C50">
        <v>4</v>
      </c>
      <c r="D50">
        <v>4557</v>
      </c>
    </row>
    <row r="51" spans="1:4" x14ac:dyDescent="0.2">
      <c r="A51">
        <v>54</v>
      </c>
      <c r="B51">
        <v>315</v>
      </c>
      <c r="C51">
        <v>4</v>
      </c>
      <c r="D51">
        <v>8752</v>
      </c>
    </row>
    <row r="52" spans="1:4" x14ac:dyDescent="0.2">
      <c r="A52">
        <v>55</v>
      </c>
      <c r="B52">
        <v>138</v>
      </c>
      <c r="C52">
        <v>5</v>
      </c>
      <c r="D52">
        <v>3440</v>
      </c>
    </row>
    <row r="53" spans="1:4" x14ac:dyDescent="0.2">
      <c r="A53">
        <v>56</v>
      </c>
      <c r="B53">
        <v>257</v>
      </c>
      <c r="C53">
        <v>4</v>
      </c>
      <c r="D53">
        <v>1981</v>
      </c>
    </row>
    <row r="54" spans="1:4" x14ac:dyDescent="0.2">
      <c r="A54">
        <v>57</v>
      </c>
      <c r="B54">
        <v>423</v>
      </c>
      <c r="C54">
        <v>1</v>
      </c>
      <c r="D54">
        <v>13700</v>
      </c>
    </row>
    <row r="55" spans="1:4" x14ac:dyDescent="0.2">
      <c r="A55">
        <v>58</v>
      </c>
      <c r="B55">
        <v>495</v>
      </c>
      <c r="C55">
        <v>7</v>
      </c>
      <c r="D55">
        <v>7105</v>
      </c>
    </row>
    <row r="56" spans="1:4" x14ac:dyDescent="0.2">
      <c r="A56">
        <v>59</v>
      </c>
      <c r="B56">
        <v>622</v>
      </c>
      <c r="C56">
        <v>6</v>
      </c>
      <c r="D56">
        <v>6816</v>
      </c>
    </row>
    <row r="57" spans="1:4" x14ac:dyDescent="0.2">
      <c r="A57">
        <v>60</v>
      </c>
      <c r="B57">
        <v>204</v>
      </c>
      <c r="C57">
        <v>8</v>
      </c>
      <c r="D57">
        <v>4620</v>
      </c>
    </row>
    <row r="58" spans="1:4" x14ac:dyDescent="0.2">
      <c r="A58">
        <v>61</v>
      </c>
      <c r="B58">
        <v>616</v>
      </c>
      <c r="C58">
        <v>6</v>
      </c>
      <c r="D58">
        <v>7451</v>
      </c>
    </row>
    <row r="60" spans="1:4" x14ac:dyDescent="0.2">
      <c r="A60" t="s">
        <v>4</v>
      </c>
      <c r="B60">
        <f>MIN(B2:B58)</f>
        <v>48</v>
      </c>
      <c r="C60">
        <f>MIN(C2:C58)</f>
        <v>1</v>
      </c>
      <c r="D60">
        <f>MIN(D2:D58)</f>
        <v>583</v>
      </c>
    </row>
    <row r="61" spans="1:4" x14ac:dyDescent="0.2">
      <c r="A61" t="s">
        <v>5</v>
      </c>
      <c r="B61">
        <f>MAX(B2:B58)</f>
        <v>1849</v>
      </c>
      <c r="C61">
        <f>MAX(C2:C58)</f>
        <v>9</v>
      </c>
      <c r="D61">
        <f>MAX(D2:D58)</f>
        <v>25910</v>
      </c>
    </row>
    <row r="62" spans="1:4" x14ac:dyDescent="0.2">
      <c r="A62" t="s">
        <v>6</v>
      </c>
      <c r="B62">
        <f>MEDIAN(B2:B58)</f>
        <v>366</v>
      </c>
      <c r="C62">
        <f>MEDIAN(C2:C58)</f>
        <v>6</v>
      </c>
      <c r="D62">
        <f>MEDIAN(D2:D58)</f>
        <v>4557</v>
      </c>
    </row>
    <row r="63" spans="1:4" x14ac:dyDescent="0.2">
      <c r="A63" t="s">
        <v>7</v>
      </c>
      <c r="B63">
        <f>MODE(B2:B58)</f>
        <v>253</v>
      </c>
      <c r="C63">
        <f>MODE(C2:C58)</f>
        <v>7</v>
      </c>
      <c r="D63" t="e">
        <f>MODE(D2:D58)</f>
        <v>#N/A</v>
      </c>
    </row>
    <row r="64" spans="1:4" x14ac:dyDescent="0.2">
      <c r="A64" t="s">
        <v>8</v>
      </c>
      <c r="B64">
        <f>AVERAGE(B2:B58)</f>
        <v>477.96491228070175</v>
      </c>
      <c r="C64">
        <f>AVERAGE(C2:C58)</f>
        <v>5.5789473684210522</v>
      </c>
      <c r="D64">
        <f>AVERAGE(D2:D58)</f>
        <v>5910.1754385964914</v>
      </c>
    </row>
    <row r="65" spans="1:4" x14ac:dyDescent="0.2">
      <c r="A65" t="s">
        <v>9</v>
      </c>
      <c r="B65">
        <f>STDEV(B2:B58)</f>
        <v>397.92703768190432</v>
      </c>
      <c r="C65">
        <f>STDEV(C2:C58)</f>
        <v>2.1790181965169264</v>
      </c>
      <c r="D65">
        <f>STDEV(D2:D58)</f>
        <v>4968.8425323739957</v>
      </c>
    </row>
    <row r="66" spans="1:4" x14ac:dyDescent="0.2">
      <c r="A66" t="s">
        <v>10</v>
      </c>
      <c r="B66">
        <f>COUNT(B2:B58)</f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workbookViewId="0">
      <selection activeCell="H47" sqref="H47"/>
    </sheetView>
  </sheetViews>
  <sheetFormatPr baseColWidth="10" defaultRowHeight="16" x14ac:dyDescent="0.2"/>
  <cols>
    <col min="1" max="1" width="8.83203125" bestFit="1" customWidth="1"/>
    <col min="2" max="2" width="12.1640625" bestFit="1" customWidth="1"/>
    <col min="3" max="3" width="6" bestFit="1" customWidth="1"/>
    <col min="4" max="4" width="12.1640625" bestFit="1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>
        <v>1</v>
      </c>
      <c r="B2">
        <v>647</v>
      </c>
      <c r="C2">
        <v>8</v>
      </c>
      <c r="D2">
        <v>7871</v>
      </c>
    </row>
    <row r="3" spans="1:4" x14ac:dyDescent="0.2">
      <c r="A3">
        <v>2</v>
      </c>
      <c r="B3">
        <v>130</v>
      </c>
      <c r="C3">
        <v>9</v>
      </c>
      <c r="D3">
        <v>845</v>
      </c>
    </row>
    <row r="4" spans="1:4" x14ac:dyDescent="0.2">
      <c r="A4">
        <v>3</v>
      </c>
      <c r="B4">
        <v>254</v>
      </c>
      <c r="C4">
        <v>6</v>
      </c>
      <c r="D4">
        <v>2330</v>
      </c>
    </row>
    <row r="5" spans="1:4" x14ac:dyDescent="0.2">
      <c r="A5">
        <v>4</v>
      </c>
      <c r="B5">
        <v>1056</v>
      </c>
      <c r="C5">
        <v>2</v>
      </c>
      <c r="D5">
        <v>21272</v>
      </c>
    </row>
    <row r="6" spans="1:4" x14ac:dyDescent="0.2">
      <c r="A6">
        <v>5</v>
      </c>
      <c r="B6">
        <v>383</v>
      </c>
      <c r="C6">
        <v>4</v>
      </c>
      <c r="D6">
        <v>4224</v>
      </c>
    </row>
    <row r="7" spans="1:4" x14ac:dyDescent="0.2">
      <c r="A7">
        <v>6</v>
      </c>
      <c r="B7">
        <v>345</v>
      </c>
      <c r="C7">
        <v>8</v>
      </c>
      <c r="D7">
        <v>2826</v>
      </c>
    </row>
    <row r="8" spans="1:4" x14ac:dyDescent="0.2">
      <c r="A8">
        <v>7</v>
      </c>
      <c r="B8">
        <v>209</v>
      </c>
      <c r="C8">
        <v>3</v>
      </c>
      <c r="D8">
        <v>7320</v>
      </c>
    </row>
    <row r="9" spans="1:4" x14ac:dyDescent="0.2">
      <c r="A9">
        <v>8</v>
      </c>
      <c r="B9">
        <v>366</v>
      </c>
      <c r="C9">
        <v>2</v>
      </c>
      <c r="D9">
        <v>9125</v>
      </c>
    </row>
    <row r="10" spans="1:4" x14ac:dyDescent="0.2">
      <c r="A10">
        <v>9</v>
      </c>
      <c r="B10">
        <v>1181</v>
      </c>
      <c r="C10">
        <v>3</v>
      </c>
      <c r="D10">
        <v>11900</v>
      </c>
    </row>
    <row r="11" spans="1:4" x14ac:dyDescent="0.2">
      <c r="A11">
        <v>10</v>
      </c>
      <c r="B11">
        <v>181</v>
      </c>
      <c r="C11">
        <v>3</v>
      </c>
      <c r="D11">
        <v>4300</v>
      </c>
    </row>
    <row r="12" spans="1:4" x14ac:dyDescent="0.2">
      <c r="A12">
        <v>11</v>
      </c>
      <c r="B12">
        <v>739</v>
      </c>
      <c r="C12">
        <v>6</v>
      </c>
      <c r="D12">
        <v>4150</v>
      </c>
    </row>
    <row r="13" spans="1:4" x14ac:dyDescent="0.2">
      <c r="A13">
        <v>12</v>
      </c>
      <c r="B13">
        <v>108</v>
      </c>
      <c r="C13">
        <v>7</v>
      </c>
      <c r="D13">
        <v>900</v>
      </c>
    </row>
    <row r="14" spans="1:4" x14ac:dyDescent="0.2">
      <c r="A14">
        <v>13</v>
      </c>
      <c r="B14">
        <v>48</v>
      </c>
      <c r="C14">
        <v>6</v>
      </c>
      <c r="D14">
        <v>583</v>
      </c>
    </row>
    <row r="15" spans="1:4" x14ac:dyDescent="0.2">
      <c r="A15">
        <v>14</v>
      </c>
      <c r="B15">
        <v>249</v>
      </c>
      <c r="C15">
        <v>7</v>
      </c>
      <c r="D15">
        <v>2565</v>
      </c>
    </row>
    <row r="16" spans="1:4" x14ac:dyDescent="0.2">
      <c r="A16">
        <v>15</v>
      </c>
      <c r="B16">
        <v>371</v>
      </c>
      <c r="C16">
        <v>8</v>
      </c>
      <c r="D16">
        <v>4047</v>
      </c>
    </row>
    <row r="17" spans="1:4" x14ac:dyDescent="0.2">
      <c r="A17">
        <v>16</v>
      </c>
      <c r="B17">
        <v>211</v>
      </c>
      <c r="C17">
        <v>3</v>
      </c>
      <c r="D17">
        <v>1520</v>
      </c>
    </row>
    <row r="18" spans="1:4" x14ac:dyDescent="0.2">
      <c r="A18">
        <v>17</v>
      </c>
      <c r="B18">
        <v>1849</v>
      </c>
      <c r="C18">
        <v>7</v>
      </c>
      <c r="D18">
        <v>25910</v>
      </c>
    </row>
    <row r="19" spans="1:4" x14ac:dyDescent="0.2">
      <c r="A19">
        <v>19</v>
      </c>
      <c r="B19">
        <v>434</v>
      </c>
      <c r="C19">
        <v>1</v>
      </c>
      <c r="D19">
        <v>15052</v>
      </c>
    </row>
    <row r="20" spans="1:4" x14ac:dyDescent="0.2">
      <c r="A20">
        <v>20</v>
      </c>
      <c r="B20">
        <v>292</v>
      </c>
      <c r="C20">
        <v>3</v>
      </c>
      <c r="D20">
        <v>11039</v>
      </c>
    </row>
    <row r="21" spans="1:4" x14ac:dyDescent="0.2">
      <c r="A21">
        <v>22</v>
      </c>
      <c r="B21">
        <v>304</v>
      </c>
      <c r="C21">
        <v>7</v>
      </c>
      <c r="D21">
        <v>9369</v>
      </c>
    </row>
    <row r="22" spans="1:4" x14ac:dyDescent="0.2">
      <c r="A22">
        <v>23</v>
      </c>
      <c r="B22">
        <v>353</v>
      </c>
      <c r="C22">
        <v>5</v>
      </c>
      <c r="D22">
        <v>7184</v>
      </c>
    </row>
    <row r="23" spans="1:4" x14ac:dyDescent="0.2">
      <c r="A23">
        <v>24</v>
      </c>
      <c r="B23">
        <v>567</v>
      </c>
      <c r="C23">
        <v>8</v>
      </c>
      <c r="D23">
        <v>10447</v>
      </c>
    </row>
    <row r="24" spans="1:4" x14ac:dyDescent="0.2">
      <c r="A24">
        <v>25</v>
      </c>
      <c r="B24">
        <v>467</v>
      </c>
      <c r="C24">
        <v>7</v>
      </c>
      <c r="D24">
        <v>5100</v>
      </c>
    </row>
    <row r="25" spans="1:4" x14ac:dyDescent="0.2">
      <c r="A25">
        <v>27</v>
      </c>
      <c r="B25">
        <v>253</v>
      </c>
      <c r="C25">
        <v>8</v>
      </c>
      <c r="D25">
        <v>1651</v>
      </c>
    </row>
    <row r="26" spans="1:4" x14ac:dyDescent="0.2">
      <c r="A26">
        <v>28</v>
      </c>
      <c r="B26">
        <v>196</v>
      </c>
      <c r="C26">
        <v>7</v>
      </c>
      <c r="D26">
        <v>1450</v>
      </c>
    </row>
    <row r="27" spans="1:4" x14ac:dyDescent="0.2">
      <c r="A27">
        <v>29</v>
      </c>
      <c r="B27">
        <v>185</v>
      </c>
      <c r="C27">
        <v>8</v>
      </c>
      <c r="D27">
        <v>1745</v>
      </c>
    </row>
    <row r="28" spans="1:4" x14ac:dyDescent="0.2">
      <c r="A28">
        <v>30</v>
      </c>
      <c r="B28">
        <v>387</v>
      </c>
      <c r="C28">
        <v>4</v>
      </c>
      <c r="D28">
        <v>1798</v>
      </c>
    </row>
    <row r="29" spans="1:4" x14ac:dyDescent="0.2">
      <c r="A29">
        <v>31</v>
      </c>
      <c r="B29">
        <v>430</v>
      </c>
      <c r="C29">
        <v>4</v>
      </c>
      <c r="D29">
        <v>2957</v>
      </c>
    </row>
    <row r="30" spans="1:4" x14ac:dyDescent="0.2">
      <c r="A30">
        <v>32</v>
      </c>
      <c r="B30">
        <v>204</v>
      </c>
      <c r="C30">
        <v>5</v>
      </c>
      <c r="D30">
        <v>963</v>
      </c>
    </row>
    <row r="31" spans="1:4" x14ac:dyDescent="0.2">
      <c r="A31">
        <v>33</v>
      </c>
      <c r="B31">
        <v>71</v>
      </c>
      <c r="C31">
        <v>4</v>
      </c>
      <c r="D31">
        <v>1233</v>
      </c>
    </row>
    <row r="32" spans="1:4" x14ac:dyDescent="0.2">
      <c r="A32">
        <v>34</v>
      </c>
      <c r="B32">
        <v>840</v>
      </c>
      <c r="C32">
        <v>7</v>
      </c>
      <c r="D32">
        <v>3240</v>
      </c>
    </row>
    <row r="33" spans="1:4" x14ac:dyDescent="0.2">
      <c r="A33">
        <v>35</v>
      </c>
      <c r="B33">
        <v>1648</v>
      </c>
      <c r="C33">
        <v>6</v>
      </c>
      <c r="D33">
        <v>10000</v>
      </c>
    </row>
    <row r="34" spans="1:4" x14ac:dyDescent="0.2">
      <c r="A34">
        <v>36</v>
      </c>
      <c r="B34">
        <v>1035</v>
      </c>
      <c r="C34">
        <v>7</v>
      </c>
      <c r="D34">
        <v>6800</v>
      </c>
    </row>
    <row r="35" spans="1:4" x14ac:dyDescent="0.2">
      <c r="A35">
        <v>37</v>
      </c>
      <c r="B35">
        <v>548</v>
      </c>
      <c r="C35">
        <v>1</v>
      </c>
      <c r="D35">
        <v>3850</v>
      </c>
    </row>
    <row r="36" spans="1:4" x14ac:dyDescent="0.2">
      <c r="A36">
        <v>39</v>
      </c>
      <c r="B36">
        <v>302</v>
      </c>
      <c r="C36">
        <v>4</v>
      </c>
      <c r="D36">
        <v>5787</v>
      </c>
    </row>
    <row r="37" spans="1:4" x14ac:dyDescent="0.2">
      <c r="A37">
        <v>40</v>
      </c>
      <c r="B37">
        <v>1172</v>
      </c>
      <c r="C37">
        <v>9</v>
      </c>
      <c r="D37">
        <v>9700</v>
      </c>
    </row>
    <row r="38" spans="1:4" x14ac:dyDescent="0.2">
      <c r="A38">
        <v>41</v>
      </c>
      <c r="B38">
        <v>253</v>
      </c>
      <c r="C38">
        <v>7</v>
      </c>
      <c r="D38">
        <v>1100</v>
      </c>
    </row>
    <row r="39" spans="1:4" x14ac:dyDescent="0.2">
      <c r="A39">
        <v>42</v>
      </c>
      <c r="B39">
        <v>227</v>
      </c>
      <c r="C39">
        <v>8</v>
      </c>
      <c r="D39">
        <v>5578</v>
      </c>
    </row>
    <row r="40" spans="1:4" x14ac:dyDescent="0.2">
      <c r="A40">
        <v>43</v>
      </c>
      <c r="B40">
        <v>59</v>
      </c>
      <c r="C40">
        <v>8</v>
      </c>
      <c r="D40">
        <v>1060</v>
      </c>
    </row>
    <row r="41" spans="1:4" x14ac:dyDescent="0.2">
      <c r="A41">
        <v>44</v>
      </c>
      <c r="B41">
        <v>299</v>
      </c>
      <c r="C41">
        <v>7</v>
      </c>
      <c r="D41">
        <v>5279</v>
      </c>
    </row>
    <row r="42" spans="1:4" x14ac:dyDescent="0.2">
      <c r="A42">
        <v>45</v>
      </c>
      <c r="B42">
        <v>422</v>
      </c>
      <c r="C42">
        <v>5</v>
      </c>
      <c r="D42">
        <v>8117</v>
      </c>
    </row>
    <row r="43" spans="1:4" x14ac:dyDescent="0.2">
      <c r="A43">
        <v>46</v>
      </c>
      <c r="B43">
        <v>1058</v>
      </c>
      <c r="C43">
        <v>6</v>
      </c>
      <c r="D43">
        <v>8710</v>
      </c>
    </row>
    <row r="44" spans="1:4" x14ac:dyDescent="0.2">
      <c r="A44">
        <v>47</v>
      </c>
      <c r="B44">
        <v>65</v>
      </c>
      <c r="C44">
        <v>6</v>
      </c>
      <c r="D44">
        <v>796</v>
      </c>
    </row>
    <row r="45" spans="1:4" x14ac:dyDescent="0.2">
      <c r="A45">
        <v>48</v>
      </c>
      <c r="B45">
        <v>390</v>
      </c>
      <c r="C45">
        <v>4</v>
      </c>
      <c r="D45">
        <v>11023</v>
      </c>
    </row>
    <row r="46" spans="1:4" x14ac:dyDescent="0.2">
      <c r="A46">
        <v>49</v>
      </c>
      <c r="B46">
        <v>193</v>
      </c>
      <c r="C46">
        <v>6</v>
      </c>
      <c r="D46">
        <v>1755</v>
      </c>
    </row>
    <row r="47" spans="1:4" x14ac:dyDescent="0.2">
      <c r="A47">
        <v>50</v>
      </c>
      <c r="B47">
        <v>1526</v>
      </c>
      <c r="C47">
        <v>7</v>
      </c>
      <c r="D47">
        <v>5931</v>
      </c>
    </row>
    <row r="48" spans="1:4" x14ac:dyDescent="0.2">
      <c r="A48">
        <v>51</v>
      </c>
      <c r="B48">
        <v>575</v>
      </c>
      <c r="C48">
        <v>9</v>
      </c>
      <c r="D48">
        <v>4456</v>
      </c>
    </row>
    <row r="49" spans="1:4" x14ac:dyDescent="0.2">
      <c r="A49">
        <v>52</v>
      </c>
      <c r="B49">
        <v>509</v>
      </c>
      <c r="C49">
        <v>3</v>
      </c>
      <c r="D49">
        <v>3600</v>
      </c>
    </row>
    <row r="50" spans="1:4" x14ac:dyDescent="0.2">
      <c r="A50">
        <v>53</v>
      </c>
      <c r="B50">
        <v>583</v>
      </c>
      <c r="C50">
        <v>4</v>
      </c>
      <c r="D50">
        <v>4557</v>
      </c>
    </row>
    <row r="51" spans="1:4" x14ac:dyDescent="0.2">
      <c r="A51">
        <v>54</v>
      </c>
      <c r="B51">
        <v>315</v>
      </c>
      <c r="C51">
        <v>4</v>
      </c>
      <c r="D51">
        <v>8752</v>
      </c>
    </row>
    <row r="52" spans="1:4" x14ac:dyDescent="0.2">
      <c r="A52">
        <v>55</v>
      </c>
      <c r="B52">
        <v>138</v>
      </c>
      <c r="C52">
        <v>5</v>
      </c>
      <c r="D52">
        <v>3440</v>
      </c>
    </row>
    <row r="53" spans="1:4" x14ac:dyDescent="0.2">
      <c r="A53">
        <v>56</v>
      </c>
      <c r="B53">
        <v>257</v>
      </c>
      <c r="C53">
        <v>4</v>
      </c>
      <c r="D53">
        <v>1981</v>
      </c>
    </row>
    <row r="54" spans="1:4" x14ac:dyDescent="0.2">
      <c r="A54">
        <v>57</v>
      </c>
      <c r="B54">
        <v>423</v>
      </c>
      <c r="C54">
        <v>1</v>
      </c>
      <c r="D54">
        <v>13700</v>
      </c>
    </row>
    <row r="55" spans="1:4" x14ac:dyDescent="0.2">
      <c r="A55">
        <v>58</v>
      </c>
      <c r="B55">
        <v>495</v>
      </c>
      <c r="C55">
        <v>7</v>
      </c>
      <c r="D55">
        <v>7105</v>
      </c>
    </row>
    <row r="56" spans="1:4" x14ac:dyDescent="0.2">
      <c r="A56">
        <v>59</v>
      </c>
      <c r="B56">
        <v>622</v>
      </c>
      <c r="C56">
        <v>6</v>
      </c>
      <c r="D56">
        <v>6816</v>
      </c>
    </row>
    <row r="57" spans="1:4" x14ac:dyDescent="0.2">
      <c r="A57">
        <v>60</v>
      </c>
      <c r="B57">
        <v>204</v>
      </c>
      <c r="C57">
        <v>8</v>
      </c>
      <c r="D57">
        <v>4620</v>
      </c>
    </row>
    <row r="58" spans="1:4" x14ac:dyDescent="0.2">
      <c r="A58">
        <v>61</v>
      </c>
      <c r="B58">
        <v>616</v>
      </c>
      <c r="C58">
        <v>6</v>
      </c>
      <c r="D58">
        <v>7451</v>
      </c>
    </row>
    <row r="60" spans="1:4" x14ac:dyDescent="0.2">
      <c r="A60" t="s">
        <v>4</v>
      </c>
      <c r="B60">
        <f t="shared" ref="B60:D60" si="0">MIN(B2:B58)</f>
        <v>48</v>
      </c>
      <c r="C60">
        <f t="shared" si="0"/>
        <v>1</v>
      </c>
      <c r="D60">
        <f t="shared" si="0"/>
        <v>583</v>
      </c>
    </row>
    <row r="61" spans="1:4" x14ac:dyDescent="0.2">
      <c r="A61" t="s">
        <v>5</v>
      </c>
      <c r="B61">
        <f t="shared" ref="B61:D61" si="1">MAX(B2:B58)</f>
        <v>1849</v>
      </c>
      <c r="C61">
        <f t="shared" si="1"/>
        <v>9</v>
      </c>
      <c r="D61">
        <f t="shared" si="1"/>
        <v>25910</v>
      </c>
    </row>
    <row r="62" spans="1:4" x14ac:dyDescent="0.2">
      <c r="A62" t="s">
        <v>6</v>
      </c>
      <c r="B62">
        <f t="shared" ref="B62:D62" si="2">MEDIAN(B2:B58)</f>
        <v>366</v>
      </c>
      <c r="C62">
        <f t="shared" si="2"/>
        <v>6</v>
      </c>
      <c r="D62">
        <f t="shared" si="2"/>
        <v>4557</v>
      </c>
    </row>
    <row r="63" spans="1:4" x14ac:dyDescent="0.2">
      <c r="A63" t="s">
        <v>7</v>
      </c>
      <c r="B63">
        <f t="shared" ref="B63:D63" si="3">MODE(B2:B58)</f>
        <v>253</v>
      </c>
      <c r="C63">
        <f t="shared" si="3"/>
        <v>7</v>
      </c>
      <c r="D63" t="e">
        <f t="shared" si="3"/>
        <v>#N/A</v>
      </c>
    </row>
    <row r="64" spans="1:4" x14ac:dyDescent="0.2">
      <c r="A64" t="s">
        <v>8</v>
      </c>
      <c r="B64">
        <f t="shared" ref="B64:D64" si="4">AVERAGE(B2:B58)</f>
        <v>477.96491228070175</v>
      </c>
      <c r="C64">
        <f t="shared" si="4"/>
        <v>5.5789473684210522</v>
      </c>
      <c r="D64">
        <f t="shared" si="4"/>
        <v>5910.1754385964914</v>
      </c>
    </row>
    <row r="65" spans="1:4" x14ac:dyDescent="0.2">
      <c r="A65" t="s">
        <v>9</v>
      </c>
      <c r="B65">
        <f t="shared" ref="B65:D65" si="5">STDEV(B2:B58)</f>
        <v>397.92703768190432</v>
      </c>
      <c r="C65">
        <f t="shared" si="5"/>
        <v>2.1790181965169264</v>
      </c>
      <c r="D65">
        <f t="shared" si="5"/>
        <v>4968.8425323739957</v>
      </c>
    </row>
    <row r="66" spans="1:4" x14ac:dyDescent="0.2">
      <c r="A66" t="s">
        <v>10</v>
      </c>
      <c r="B66">
        <f>COUNT(B2:B58)</f>
        <v>57</v>
      </c>
      <c r="C66">
        <f t="shared" ref="C66" si="6">COUNT(C2:C58)</f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2"/>
  <sheetViews>
    <sheetView topLeftCell="K7" zoomScale="139" zoomScaleNormal="139" workbookViewId="0">
      <selection activeCell="R27" sqref="R27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5.6640625" bestFit="1" customWidth="1"/>
    <col min="4" max="4" width="7.33203125" bestFit="1" customWidth="1"/>
    <col min="5" max="5" width="7.5" bestFit="1" customWidth="1"/>
    <col min="6" max="6" width="9.83203125" bestFit="1" customWidth="1"/>
    <col min="7" max="7" width="7.5" bestFit="1" customWidth="1"/>
    <col min="8" max="8" width="11.5" bestFit="1" customWidth="1"/>
    <col min="9" max="9" width="7.83203125" bestFit="1" customWidth="1"/>
    <col min="10" max="10" width="8.83203125" bestFit="1" customWidth="1"/>
    <col min="11" max="11" width="7.33203125" bestFit="1" customWidth="1"/>
    <col min="12" max="12" width="8.83203125" bestFit="1" customWidth="1"/>
    <col min="13" max="13" width="4.6640625" customWidth="1"/>
    <col min="14" max="14" width="14.5" bestFit="1" customWidth="1"/>
    <col min="15" max="18" width="7.6640625" bestFit="1" customWidth="1"/>
    <col min="19" max="19" width="8.83203125" bestFit="1" customWidth="1"/>
    <col min="20" max="21" width="7.6640625" bestFit="1" customWidth="1"/>
    <col min="22" max="22" width="8.83203125" bestFit="1" customWidth="1"/>
  </cols>
  <sheetData>
    <row r="2" spans="1:22" x14ac:dyDescent="0.2">
      <c r="B2" t="s">
        <v>11</v>
      </c>
      <c r="C2" t="s">
        <v>12</v>
      </c>
      <c r="D2" t="s">
        <v>13</v>
      </c>
      <c r="E2" t="s">
        <v>14</v>
      </c>
      <c r="F2" t="s">
        <v>16</v>
      </c>
      <c r="G2" t="s">
        <v>17</v>
      </c>
      <c r="H2" t="s">
        <v>19</v>
      </c>
      <c r="I2" t="s">
        <v>18</v>
      </c>
      <c r="J2" t="s">
        <v>24</v>
      </c>
      <c r="O2" t="s">
        <v>23</v>
      </c>
      <c r="P2" t="s">
        <v>29</v>
      </c>
      <c r="Q2" t="s">
        <v>30</v>
      </c>
      <c r="R2" t="s">
        <v>44</v>
      </c>
      <c r="S2" t="s">
        <v>45</v>
      </c>
      <c r="T2" t="s">
        <v>46</v>
      </c>
      <c r="U2" t="s">
        <v>47</v>
      </c>
      <c r="V2" t="s">
        <v>31</v>
      </c>
    </row>
    <row r="3" spans="1:22" x14ac:dyDescent="0.2">
      <c r="A3" t="s">
        <v>23</v>
      </c>
      <c r="B3">
        <v>1</v>
      </c>
      <c r="C3" s="9">
        <v>647</v>
      </c>
      <c r="D3" s="9">
        <v>8</v>
      </c>
      <c r="E3" s="9">
        <v>7871</v>
      </c>
      <c r="F3" s="3">
        <v>12444.784360189575</v>
      </c>
      <c r="G3" s="3">
        <f t="shared" ref="G3:G8" si="0">ABS(E3-F3)/E3</f>
        <v>0.58109317242911629</v>
      </c>
      <c r="H3" s="4" t="str">
        <f>IF(G3&lt;=0.25,"YES","NO")</f>
        <v>NO</v>
      </c>
      <c r="I3" s="4">
        <f>IF(H3="YES",1,0)</f>
        <v>0</v>
      </c>
      <c r="J3" s="10">
        <f>ABS(E3-F3)</f>
        <v>4573.7843601895747</v>
      </c>
      <c r="K3" t="s">
        <v>4</v>
      </c>
      <c r="L3" s="3">
        <f>MIN(J3:J9)</f>
        <v>46.09973045822062</v>
      </c>
      <c r="M3" s="3"/>
      <c r="N3" t="s">
        <v>25</v>
      </c>
      <c r="O3" s="3">
        <f>L4</f>
        <v>262.41967871485963</v>
      </c>
      <c r="P3" s="3">
        <f>L14</f>
        <v>42.812370117759883</v>
      </c>
      <c r="Q3" s="3">
        <f>L24</f>
        <v>356.17098445595866</v>
      </c>
      <c r="R3" s="3">
        <f>L34</f>
        <v>303.92704495210023</v>
      </c>
      <c r="S3" s="3">
        <f>L44</f>
        <v>470.91666666666663</v>
      </c>
      <c r="T3" s="3">
        <f>L55</f>
        <v>1392.0153768779692</v>
      </c>
      <c r="U3" s="3">
        <f>L65</f>
        <v>1180.697114798628</v>
      </c>
      <c r="V3" s="3">
        <f>'Aggregate-K1'!K4</f>
        <v>280.86614173228372</v>
      </c>
    </row>
    <row r="4" spans="1:22" x14ac:dyDescent="0.2">
      <c r="B4">
        <v>2</v>
      </c>
      <c r="C4" s="9">
        <v>130</v>
      </c>
      <c r="D4" s="9">
        <v>9</v>
      </c>
      <c r="E4" s="9">
        <v>845</v>
      </c>
      <c r="F4" s="3">
        <v>1083.3333333333335</v>
      </c>
      <c r="G4" s="3">
        <f t="shared" si="0"/>
        <v>0.28205128205128221</v>
      </c>
      <c r="H4" s="4" t="str">
        <f t="shared" ref="H4:H9" si="1">IF(G4&lt;=0.25,"YES","NO")</f>
        <v>NO</v>
      </c>
      <c r="I4" s="4">
        <f>IF(H4="YES",1,0)</f>
        <v>0</v>
      </c>
      <c r="J4" s="10">
        <f t="shared" ref="J4:J9" si="2">ABS(E4-F4)</f>
        <v>238.33333333333348</v>
      </c>
      <c r="K4" t="s">
        <v>25</v>
      </c>
      <c r="L4" s="3">
        <f>QUARTILE(J3:J9,1)</f>
        <v>262.41967871485963</v>
      </c>
      <c r="M4" s="3"/>
      <c r="N4" t="s">
        <v>48</v>
      </c>
      <c r="O4" s="3">
        <f>L5-L4</f>
        <v>191.10357709909363</v>
      </c>
      <c r="P4" s="3">
        <f>L15-L14</f>
        <v>155.18762988224012</v>
      </c>
      <c r="Q4" s="3">
        <f>L25-L24</f>
        <v>1433.5940428664458</v>
      </c>
      <c r="R4" s="3">
        <f>L35-L34</f>
        <v>433.0729550479</v>
      </c>
      <c r="S4" s="3">
        <f>L45-L44</f>
        <v>757.25220750551887</v>
      </c>
      <c r="T4" s="3">
        <f>L56-L55</f>
        <v>621.60342207764461</v>
      </c>
      <c r="U4" s="3">
        <f>L66-L65</f>
        <v>974.08577993821359</v>
      </c>
      <c r="V4" s="3">
        <f>'Aggregate-K1'!K5-'Aggregate-K1'!K4</f>
        <v>172.65711408166953</v>
      </c>
    </row>
    <row r="5" spans="1:22" x14ac:dyDescent="0.2">
      <c r="B5">
        <v>3</v>
      </c>
      <c r="C5" s="9">
        <v>254</v>
      </c>
      <c r="D5" s="9">
        <v>6</v>
      </c>
      <c r="E5" s="9">
        <v>2330</v>
      </c>
      <c r="F5" s="3">
        <v>2616.5060240963858</v>
      </c>
      <c r="G5" s="3">
        <f t="shared" si="0"/>
        <v>0.12296395883965054</v>
      </c>
      <c r="H5" s="4" t="str">
        <f t="shared" si="1"/>
        <v>YES</v>
      </c>
      <c r="I5" s="4">
        <f t="shared" ref="I5:I9" si="3">IF(H5="YES",1,0)</f>
        <v>1</v>
      </c>
      <c r="J5" s="10">
        <f t="shared" si="2"/>
        <v>286.50602409638577</v>
      </c>
      <c r="K5" t="s">
        <v>26</v>
      </c>
      <c r="L5" s="6">
        <f>MEDIAN(J3:J9)</f>
        <v>453.52325581395326</v>
      </c>
      <c r="M5" s="6"/>
      <c r="N5" t="s">
        <v>49</v>
      </c>
      <c r="O5" s="3">
        <f>L6-L5</f>
        <v>3366.6607089833838</v>
      </c>
      <c r="P5" s="3">
        <f>L16-L15</f>
        <v>730.89741869222871</v>
      </c>
      <c r="Q5" s="3">
        <f>L26-L25</f>
        <v>841.39952792910708</v>
      </c>
      <c r="R5" s="3">
        <f>L36-L35</f>
        <v>2433.325673709408</v>
      </c>
      <c r="S5" s="3">
        <f>L46-L45</f>
        <v>1270.2809800388159</v>
      </c>
      <c r="T5" s="3">
        <f>L57-L56</f>
        <v>1279.3327121105585</v>
      </c>
      <c r="U5" s="3">
        <f>L67-L66</f>
        <v>2860.4171882851588</v>
      </c>
      <c r="V5" s="3">
        <f>'Aggregate-K1'!K6-'Aggregate-K1'!K5</f>
        <v>2613.060313591146</v>
      </c>
    </row>
    <row r="6" spans="1:22" x14ac:dyDescent="0.2">
      <c r="B6">
        <v>4</v>
      </c>
      <c r="C6" s="9">
        <v>1056</v>
      </c>
      <c r="D6" s="9">
        <v>2</v>
      </c>
      <c r="E6" s="9">
        <v>21272</v>
      </c>
      <c r="F6" s="3">
        <v>14797.70686857761</v>
      </c>
      <c r="G6" s="3">
        <f t="shared" si="0"/>
        <v>0.30435751840082692</v>
      </c>
      <c r="H6" s="4" t="str">
        <f t="shared" si="1"/>
        <v>NO</v>
      </c>
      <c r="I6" s="4">
        <f t="shared" si="3"/>
        <v>0</v>
      </c>
      <c r="J6" s="10">
        <f t="shared" si="2"/>
        <v>6474.2931314223897</v>
      </c>
      <c r="K6" t="s">
        <v>27</v>
      </c>
      <c r="L6" s="3">
        <f>QUARTILE(J3:J9,3)</f>
        <v>3820.183964797337</v>
      </c>
      <c r="M6" s="3"/>
      <c r="N6" t="s">
        <v>50</v>
      </c>
      <c r="O6" s="3">
        <f>L7-L6</f>
        <v>2654.1091666250527</v>
      </c>
      <c r="P6" s="3">
        <f>L17-L16</f>
        <v>1374.904147887406</v>
      </c>
      <c r="Q6" s="3">
        <f>L27-L26</f>
        <v>2947.5815985946424</v>
      </c>
      <c r="R6" s="3">
        <f>L37-L36</f>
        <v>1371.4106606957362</v>
      </c>
      <c r="S6" s="3">
        <f>L47-L46</f>
        <v>18187.15649499535</v>
      </c>
      <c r="T6" s="3">
        <f>L58-L57</f>
        <v>5353.2837830514763</v>
      </c>
      <c r="U6" s="3">
        <f>L68-L67</f>
        <v>6320.9438563719432</v>
      </c>
      <c r="V6" s="3">
        <f>'Aggregate-K1'!K7-'Aggregate-K1'!K6</f>
        <v>17619.022779801253</v>
      </c>
    </row>
    <row r="7" spans="1:22" x14ac:dyDescent="0.2">
      <c r="B7">
        <v>5</v>
      </c>
      <c r="C7" s="9">
        <v>383</v>
      </c>
      <c r="D7" s="9">
        <v>4</v>
      </c>
      <c r="E7" s="9">
        <v>4224</v>
      </c>
      <c r="F7" s="3">
        <v>4177.9002695417794</v>
      </c>
      <c r="G7" s="3">
        <f t="shared" si="0"/>
        <v>1.0913761945601473E-2</v>
      </c>
      <c r="H7" s="4" t="str">
        <f t="shared" si="1"/>
        <v>YES</v>
      </c>
      <c r="I7" s="4">
        <f t="shared" si="3"/>
        <v>1</v>
      </c>
      <c r="J7" s="10">
        <f t="shared" si="2"/>
        <v>46.09973045822062</v>
      </c>
      <c r="K7" t="s">
        <v>28</v>
      </c>
      <c r="L7" s="3">
        <f>MAX(J3:J9)</f>
        <v>6474.2931314223897</v>
      </c>
      <c r="M7" s="3"/>
      <c r="N7" t="s">
        <v>51</v>
      </c>
      <c r="O7" s="3">
        <f>L4-L3</f>
        <v>216.31994825663901</v>
      </c>
      <c r="P7" s="3">
        <f>L14-L13</f>
        <v>37.99698550237531</v>
      </c>
      <c r="Q7" s="3">
        <f>L24-L23</f>
        <v>318.11411241804399</v>
      </c>
      <c r="R7" s="3">
        <f>L34-L33</f>
        <v>278.09207442164848</v>
      </c>
      <c r="S7" s="3">
        <f>L44-L43</f>
        <v>376.60784313725492</v>
      </c>
      <c r="T7" s="3">
        <f>L55-L54</f>
        <v>605.03604871259449</v>
      </c>
      <c r="U7" s="3">
        <f>L65-L64</f>
        <v>1115.2376553391687</v>
      </c>
      <c r="V7" s="3">
        <f>'Aggregate-K1'!K4-'Aggregate-K1'!K3</f>
        <v>276.05075711689915</v>
      </c>
    </row>
    <row r="8" spans="1:22" x14ac:dyDescent="0.2">
      <c r="B8">
        <v>6</v>
      </c>
      <c r="C8" s="9">
        <v>345</v>
      </c>
      <c r="D8" s="9">
        <v>8</v>
      </c>
      <c r="E8" s="9">
        <v>2826</v>
      </c>
      <c r="F8" s="3">
        <v>2372.4767441860467</v>
      </c>
      <c r="G8" s="3">
        <f t="shared" si="0"/>
        <v>0.16048239766948097</v>
      </c>
      <c r="H8" s="4" t="str">
        <f t="shared" si="1"/>
        <v>YES</v>
      </c>
      <c r="I8" s="4">
        <f t="shared" si="3"/>
        <v>1</v>
      </c>
      <c r="J8" s="10">
        <f t="shared" si="2"/>
        <v>453.52325581395326</v>
      </c>
    </row>
    <row r="9" spans="1:22" x14ac:dyDescent="0.2">
      <c r="B9">
        <v>7</v>
      </c>
      <c r="C9" s="9">
        <v>209</v>
      </c>
      <c r="D9" s="9">
        <v>3</v>
      </c>
      <c r="E9" s="9">
        <v>7320</v>
      </c>
      <c r="F9" s="3">
        <v>4253.4164305949007</v>
      </c>
      <c r="G9" s="3">
        <f>ABS(E9-F9)/E9</f>
        <v>0.4189321816127185</v>
      </c>
      <c r="H9" s="4" t="str">
        <f t="shared" si="1"/>
        <v>NO</v>
      </c>
      <c r="I9" s="4">
        <f t="shared" si="3"/>
        <v>0</v>
      </c>
      <c r="J9" s="10">
        <f t="shared" si="2"/>
        <v>3066.5835694050993</v>
      </c>
    </row>
    <row r="10" spans="1:22" x14ac:dyDescent="0.2">
      <c r="F10" t="s">
        <v>21</v>
      </c>
      <c r="G10" s="3">
        <f>AVERAGE(G3:G9)</f>
        <v>0.26868489613552526</v>
      </c>
      <c r="H10" t="s">
        <v>20</v>
      </c>
      <c r="I10" s="5">
        <f>AVERAGE(I3:I9)</f>
        <v>0.42857142857142855</v>
      </c>
    </row>
    <row r="11" spans="1:22" x14ac:dyDescent="0.2">
      <c r="F11" t="s">
        <v>22</v>
      </c>
      <c r="G11" s="3">
        <f>MEDIAN(G3:G9)</f>
        <v>0.28205128205128221</v>
      </c>
    </row>
    <row r="12" spans="1:22" x14ac:dyDescent="0.2">
      <c r="G12" s="3"/>
    </row>
    <row r="13" spans="1:22" x14ac:dyDescent="0.2">
      <c r="A13" t="s">
        <v>29</v>
      </c>
      <c r="B13">
        <v>10</v>
      </c>
      <c r="C13">
        <v>181</v>
      </c>
      <c r="D13">
        <v>3</v>
      </c>
      <c r="E13">
        <v>4300</v>
      </c>
      <c r="F13">
        <v>1996.1984334203655</v>
      </c>
      <c r="G13" s="3">
        <f t="shared" ref="G13:G19" si="4">ABS(E13-F13)/E13</f>
        <v>0.53576780618131037</v>
      </c>
      <c r="H13" s="4" t="str">
        <f>IF(G13&lt;=0.25,"YES","NO")</f>
        <v>NO</v>
      </c>
      <c r="I13" s="4">
        <f>IF(H13="YES",1,0)</f>
        <v>0</v>
      </c>
      <c r="J13" s="10">
        <f>ABS(E13-F13)</f>
        <v>2303.8015665796347</v>
      </c>
      <c r="K13" t="s">
        <v>4</v>
      </c>
      <c r="L13" s="3">
        <f>MIN(J13:J19)</f>
        <v>4.8153846153845734</v>
      </c>
    </row>
    <row r="14" spans="1:22" x14ac:dyDescent="0.2">
      <c r="B14">
        <v>11</v>
      </c>
      <c r="C14">
        <v>739</v>
      </c>
      <c r="D14">
        <v>6</v>
      </c>
      <c r="E14">
        <v>4150</v>
      </c>
      <c r="F14">
        <v>5726.9286956521737</v>
      </c>
      <c r="G14" s="3">
        <f t="shared" si="4"/>
        <v>0.37998281822943947</v>
      </c>
      <c r="H14" s="4" t="str">
        <f>IF(G14&lt;=0.25,"YES","NO")</f>
        <v>NO</v>
      </c>
      <c r="I14" s="4">
        <f>IF(H14="YES",1,0)</f>
        <v>0</v>
      </c>
      <c r="J14" s="10">
        <f>ABS(E14-F14)</f>
        <v>1576.9286956521737</v>
      </c>
      <c r="K14" t="s">
        <v>25</v>
      </c>
      <c r="L14" s="3">
        <f>QUARTILE(J13:J19,1)</f>
        <v>42.812370117759883</v>
      </c>
    </row>
    <row r="15" spans="1:22" x14ac:dyDescent="0.2">
      <c r="B15">
        <v>12</v>
      </c>
      <c r="C15">
        <v>108</v>
      </c>
      <c r="D15">
        <v>7</v>
      </c>
      <c r="E15">
        <v>900</v>
      </c>
      <c r="F15">
        <v>702</v>
      </c>
      <c r="G15" s="3">
        <f t="shared" si="4"/>
        <v>0.22</v>
      </c>
      <c r="H15" s="4" t="str">
        <f>IF(G15&lt;=0.25,"YES","NO")</f>
        <v>YES</v>
      </c>
      <c r="I15" s="4">
        <f>IF(H15="YES",1,0)</f>
        <v>1</v>
      </c>
      <c r="J15" s="10">
        <f>ABS(E15-F15)</f>
        <v>198</v>
      </c>
      <c r="K15" t="s">
        <v>26</v>
      </c>
      <c r="L15" s="6">
        <f>MEDIAN(J13:J19)</f>
        <v>198</v>
      </c>
    </row>
    <row r="16" spans="1:22" x14ac:dyDescent="0.2">
      <c r="B16">
        <v>13</v>
      </c>
      <c r="C16">
        <v>48</v>
      </c>
      <c r="D16">
        <v>6</v>
      </c>
      <c r="E16">
        <v>583</v>
      </c>
      <c r="F16">
        <v>587.81538461538457</v>
      </c>
      <c r="G16" s="3">
        <f t="shared" si="4"/>
        <v>8.2596648634383762E-3</v>
      </c>
      <c r="H16" s="4" t="str">
        <f t="shared" ref="H16:H19" si="5">IF(G16&lt;=0.25,"YES","NO")</f>
        <v>YES</v>
      </c>
      <c r="I16" s="4">
        <f t="shared" ref="I16:I19" si="6">IF(H16="YES",1,0)</f>
        <v>1</v>
      </c>
      <c r="J16" s="10">
        <f t="shared" ref="J16:J19" si="7">ABS(E16-F16)</f>
        <v>4.8153846153845734</v>
      </c>
      <c r="K16" t="s">
        <v>27</v>
      </c>
      <c r="L16" s="3">
        <f>QUARTILE(J13:J19,3)</f>
        <v>928.89741869222871</v>
      </c>
    </row>
    <row r="17" spans="1:12" x14ac:dyDescent="0.2">
      <c r="B17">
        <v>14</v>
      </c>
      <c r="C17">
        <v>249</v>
      </c>
      <c r="D17">
        <v>7</v>
      </c>
      <c r="E17">
        <v>2565</v>
      </c>
      <c r="F17">
        <v>2284.1338582677163</v>
      </c>
      <c r="G17" s="3">
        <f t="shared" si="4"/>
        <v>0.10949947046092932</v>
      </c>
      <c r="H17" s="4" t="str">
        <f t="shared" si="5"/>
        <v>YES</v>
      </c>
      <c r="I17" s="4">
        <f t="shared" si="6"/>
        <v>1</v>
      </c>
      <c r="J17" s="10">
        <f t="shared" si="7"/>
        <v>280.86614173228372</v>
      </c>
      <c r="K17" t="s">
        <v>28</v>
      </c>
      <c r="L17" s="3">
        <f>MAX(J13:J19)</f>
        <v>2303.8015665796347</v>
      </c>
    </row>
    <row r="18" spans="1:12" x14ac:dyDescent="0.2">
      <c r="B18">
        <v>15</v>
      </c>
      <c r="C18">
        <v>371</v>
      </c>
      <c r="D18">
        <v>8</v>
      </c>
      <c r="E18">
        <v>4047</v>
      </c>
      <c r="F18">
        <v>4091.6553524804176</v>
      </c>
      <c r="G18" s="3">
        <f t="shared" si="4"/>
        <v>1.1034186429557105E-2</v>
      </c>
      <c r="H18" s="4" t="str">
        <f t="shared" si="5"/>
        <v>YES</v>
      </c>
      <c r="I18" s="4">
        <f t="shared" si="6"/>
        <v>1</v>
      </c>
      <c r="J18" s="10">
        <f t="shared" si="7"/>
        <v>44.655352480417605</v>
      </c>
    </row>
    <row r="19" spans="1:12" x14ac:dyDescent="0.2">
      <c r="B19">
        <v>16</v>
      </c>
      <c r="C19">
        <v>211</v>
      </c>
      <c r="D19">
        <v>3</v>
      </c>
      <c r="E19">
        <v>1520</v>
      </c>
      <c r="F19">
        <v>1560.9693877551022</v>
      </c>
      <c r="G19" s="3">
        <f t="shared" si="4"/>
        <v>2.6953544575725106E-2</v>
      </c>
      <c r="H19" s="4" t="str">
        <f t="shared" si="5"/>
        <v>YES</v>
      </c>
      <c r="I19" s="4">
        <f t="shared" si="6"/>
        <v>1</v>
      </c>
      <c r="J19" s="10">
        <f t="shared" si="7"/>
        <v>40.969387755102161</v>
      </c>
    </row>
    <row r="20" spans="1:12" x14ac:dyDescent="0.2">
      <c r="F20" t="s">
        <v>21</v>
      </c>
      <c r="G20" s="3">
        <f>AVERAGE(G13:G19)</f>
        <v>0.18449964153434281</v>
      </c>
      <c r="H20" t="s">
        <v>20</v>
      </c>
      <c r="I20" s="5">
        <f>AVERAGE(I13:I19)</f>
        <v>0.7142857142857143</v>
      </c>
    </row>
    <row r="21" spans="1:12" x14ac:dyDescent="0.2">
      <c r="F21" t="s">
        <v>22</v>
      </c>
      <c r="G21" s="3">
        <f>MEDIAN(G13:G19)</f>
        <v>0.10949947046092932</v>
      </c>
    </row>
    <row r="22" spans="1:12" x14ac:dyDescent="0.2">
      <c r="G22" s="3"/>
    </row>
    <row r="23" spans="1:12" x14ac:dyDescent="0.2">
      <c r="A23" t="s">
        <v>32</v>
      </c>
      <c r="B23">
        <v>22</v>
      </c>
      <c r="C23">
        <v>304</v>
      </c>
      <c r="D23">
        <v>7</v>
      </c>
      <c r="E23">
        <v>9369</v>
      </c>
      <c r="F23">
        <v>7579.2349726775956</v>
      </c>
      <c r="G23" s="3">
        <f t="shared" ref="G23:G29" si="8">ABS(E23-F23)/E23</f>
        <v>0.19103052911969307</v>
      </c>
      <c r="H23" s="4" t="str">
        <f>IF(G23&lt;=0.25,"YES","NO")</f>
        <v>YES</v>
      </c>
      <c r="I23" s="4">
        <f>IF(H23="YES",1,0)</f>
        <v>1</v>
      </c>
      <c r="J23" s="10">
        <f>ABS(E23-F23)</f>
        <v>1789.7650273224044</v>
      </c>
      <c r="K23" t="s">
        <v>4</v>
      </c>
      <c r="L23" s="3">
        <f>MIN(J23:J29)</f>
        <v>38.056872037914673</v>
      </c>
    </row>
    <row r="24" spans="1:12" x14ac:dyDescent="0.2">
      <c r="B24">
        <v>23</v>
      </c>
      <c r="C24">
        <v>353</v>
      </c>
      <c r="D24">
        <v>5</v>
      </c>
      <c r="E24">
        <v>7184</v>
      </c>
      <c r="F24">
        <v>5066.7979797979797</v>
      </c>
      <c r="G24" s="3">
        <f t="shared" si="8"/>
        <v>0.29471074891453514</v>
      </c>
      <c r="H24" s="4" t="str">
        <f>IF(G24&lt;=0.25,"YES","NO")</f>
        <v>NO</v>
      </c>
      <c r="I24" s="4">
        <f>IF(H24="YES",1,0)</f>
        <v>0</v>
      </c>
      <c r="J24" s="10">
        <f>ABS(E24-F24)</f>
        <v>2117.2020202020203</v>
      </c>
      <c r="K24" t="s">
        <v>25</v>
      </c>
      <c r="L24" s="3">
        <f>QUARTILE(J23:J29,1)</f>
        <v>356.17098445595866</v>
      </c>
    </row>
    <row r="25" spans="1:12" x14ac:dyDescent="0.2">
      <c r="B25">
        <v>24</v>
      </c>
      <c r="C25">
        <v>567</v>
      </c>
      <c r="D25">
        <v>8</v>
      </c>
      <c r="E25">
        <v>10447</v>
      </c>
      <c r="F25">
        <v>16025.746153846154</v>
      </c>
      <c r="G25" s="3">
        <f t="shared" si="8"/>
        <v>0.53400460934681282</v>
      </c>
      <c r="H25" s="4" t="str">
        <f>IF(G25&lt;=0.25,"YES","NO")</f>
        <v>NO</v>
      </c>
      <c r="I25" s="4">
        <f>IF(H25="YES",1,0)</f>
        <v>0</v>
      </c>
      <c r="J25" s="10">
        <f>ABS(E25-F25)</f>
        <v>5578.7461538461539</v>
      </c>
      <c r="K25" t="s">
        <v>26</v>
      </c>
      <c r="L25" s="6">
        <f>MEDIAN(J23:J29)</f>
        <v>1789.7650273224044</v>
      </c>
    </row>
    <row r="26" spans="1:12" x14ac:dyDescent="0.2">
      <c r="B26">
        <v>25</v>
      </c>
      <c r="C26">
        <v>467</v>
      </c>
      <c r="D26">
        <v>7</v>
      </c>
      <c r="E26">
        <v>5100</v>
      </c>
      <c r="F26">
        <v>8245.1270903010027</v>
      </c>
      <c r="G26" s="3">
        <f t="shared" si="8"/>
        <v>0.61669158633352994</v>
      </c>
      <c r="H26" s="4" t="str">
        <f t="shared" ref="H26:H29" si="9">IF(G26&lt;=0.25,"YES","NO")</f>
        <v>NO</v>
      </c>
      <c r="I26" s="4">
        <f t="shared" ref="I26:I29" si="10">IF(H26="YES",1,0)</f>
        <v>0</v>
      </c>
      <c r="J26" s="10">
        <f t="shared" ref="J26:J29" si="11">ABS(E26-F26)</f>
        <v>3145.1270903010027</v>
      </c>
      <c r="K26" t="s">
        <v>27</v>
      </c>
      <c r="L26" s="3">
        <f>QUARTILE(J23:J29,3)</f>
        <v>2631.1645552515115</v>
      </c>
    </row>
    <row r="27" spans="1:12" x14ac:dyDescent="0.2">
      <c r="B27">
        <v>27</v>
      </c>
      <c r="C27">
        <v>253</v>
      </c>
      <c r="D27">
        <v>8</v>
      </c>
      <c r="E27">
        <v>1651</v>
      </c>
      <c r="F27">
        <v>2300.5958549222801</v>
      </c>
      <c r="G27" s="3">
        <f t="shared" si="8"/>
        <v>0.39345599934723202</v>
      </c>
      <c r="H27" s="4" t="str">
        <f t="shared" si="9"/>
        <v>NO</v>
      </c>
      <c r="I27" s="4">
        <f t="shared" si="10"/>
        <v>0</v>
      </c>
      <c r="J27" s="10">
        <f t="shared" si="11"/>
        <v>649.59585492228007</v>
      </c>
      <c r="K27" t="s">
        <v>28</v>
      </c>
      <c r="L27" s="3">
        <f>MAX(J23:J29)</f>
        <v>5578.7461538461539</v>
      </c>
    </row>
    <row r="28" spans="1:12" x14ac:dyDescent="0.2">
      <c r="B28">
        <v>28</v>
      </c>
      <c r="C28">
        <v>196</v>
      </c>
      <c r="D28">
        <v>7</v>
      </c>
      <c r="E28">
        <v>1450</v>
      </c>
      <c r="F28">
        <v>1411.9431279620853</v>
      </c>
      <c r="G28" s="3">
        <f t="shared" si="8"/>
        <v>2.6246118646837704E-2</v>
      </c>
      <c r="H28" s="4" t="str">
        <f t="shared" si="9"/>
        <v>YES</v>
      </c>
      <c r="I28" s="4">
        <f t="shared" si="10"/>
        <v>1</v>
      </c>
      <c r="J28" s="10">
        <f t="shared" si="11"/>
        <v>38.056872037914673</v>
      </c>
    </row>
    <row r="29" spans="1:12" x14ac:dyDescent="0.2">
      <c r="B29">
        <v>29</v>
      </c>
      <c r="C29">
        <v>185</v>
      </c>
      <c r="D29">
        <v>8</v>
      </c>
      <c r="E29">
        <v>1745</v>
      </c>
      <c r="F29">
        <v>1682.2538860103627</v>
      </c>
      <c r="G29" s="3">
        <f t="shared" si="8"/>
        <v>3.5957658446783523E-2</v>
      </c>
      <c r="H29" s="4" t="str">
        <f t="shared" si="9"/>
        <v>YES</v>
      </c>
      <c r="I29" s="4">
        <f t="shared" si="10"/>
        <v>1</v>
      </c>
      <c r="J29" s="10">
        <f t="shared" si="11"/>
        <v>62.746113989637252</v>
      </c>
    </row>
    <row r="30" spans="1:12" x14ac:dyDescent="0.2">
      <c r="F30" t="s">
        <v>21</v>
      </c>
      <c r="G30" s="3">
        <f>AVERAGE(G23:G29)</f>
        <v>0.29887103573648915</v>
      </c>
      <c r="H30" t="s">
        <v>20</v>
      </c>
      <c r="I30" s="5">
        <f>AVERAGE(I23:I29)</f>
        <v>0.42857142857142855</v>
      </c>
    </row>
    <row r="31" spans="1:12" x14ac:dyDescent="0.2">
      <c r="F31" t="s">
        <v>22</v>
      </c>
      <c r="G31" s="3">
        <f>MEDIAN(G23:G29)</f>
        <v>0.29471074891453514</v>
      </c>
    </row>
    <row r="32" spans="1:12" x14ac:dyDescent="0.2">
      <c r="G32" s="3"/>
    </row>
    <row r="33" spans="1:12" x14ac:dyDescent="0.2">
      <c r="A33" t="s">
        <v>40</v>
      </c>
      <c r="B33">
        <v>31</v>
      </c>
      <c r="C33">
        <v>430</v>
      </c>
      <c r="D33">
        <v>4</v>
      </c>
      <c r="E33">
        <v>2957</v>
      </c>
      <c r="F33">
        <v>3522.2608695652175</v>
      </c>
      <c r="G33" s="3">
        <f t="shared" ref="G33:G39" si="12">ABS(E33-F33)/E33</f>
        <v>0.19116025348840632</v>
      </c>
      <c r="H33" s="4" t="str">
        <f>IF(G33&lt;=0.25,"YES","NO")</f>
        <v>YES</v>
      </c>
      <c r="I33" s="4">
        <f>IF(H33="YES",1,0)</f>
        <v>1</v>
      </c>
      <c r="J33" s="10">
        <f>ABS(E33-F33)</f>
        <v>565.26086956521749</v>
      </c>
      <c r="K33" t="s">
        <v>4</v>
      </c>
      <c r="L33" s="3">
        <f>MIN(J33:J39)</f>
        <v>25.834970530451756</v>
      </c>
    </row>
    <row r="34" spans="1:12" x14ac:dyDescent="0.2">
      <c r="B34">
        <v>32</v>
      </c>
      <c r="C34">
        <v>204</v>
      </c>
      <c r="D34">
        <v>5</v>
      </c>
      <c r="E34">
        <v>963</v>
      </c>
      <c r="F34">
        <v>1700.0000000000002</v>
      </c>
      <c r="G34" s="3">
        <f t="shared" si="12"/>
        <v>0.76531671858774686</v>
      </c>
      <c r="H34" s="4" t="str">
        <f>IF(G34&lt;=0.25,"YES","NO")</f>
        <v>NO</v>
      </c>
      <c r="I34" s="4">
        <f>IF(H34="YES",1,0)</f>
        <v>0</v>
      </c>
      <c r="J34" s="10">
        <f>ABS(E34-F34)</f>
        <v>737.00000000000023</v>
      </c>
      <c r="K34" t="s">
        <v>25</v>
      </c>
      <c r="L34" s="3">
        <f>QUARTILE(J33:J39,1)</f>
        <v>303.92704495210023</v>
      </c>
    </row>
    <row r="35" spans="1:12" x14ac:dyDescent="0.2">
      <c r="B35">
        <v>33</v>
      </c>
      <c r="C35">
        <v>71</v>
      </c>
      <c r="D35">
        <v>4</v>
      </c>
      <c r="E35">
        <v>1233</v>
      </c>
      <c r="F35">
        <v>1275.593220338983</v>
      </c>
      <c r="G35" s="3">
        <f t="shared" si="12"/>
        <v>3.4544379836969161E-2</v>
      </c>
      <c r="H35" s="4" t="str">
        <f>IF(G35&lt;=0.25,"YES","NO")</f>
        <v>YES</v>
      </c>
      <c r="I35" s="4">
        <f>IF(H35="YES",1,0)</f>
        <v>1</v>
      </c>
      <c r="J35" s="10">
        <f>ABS(E35-F35)</f>
        <v>42.593220338982974</v>
      </c>
      <c r="K35" t="s">
        <v>26</v>
      </c>
      <c r="L35" s="6">
        <f>MEDIAN(J33:J39)</f>
        <v>737.00000000000023</v>
      </c>
    </row>
    <row r="36" spans="1:12" x14ac:dyDescent="0.2">
      <c r="B36">
        <v>34</v>
      </c>
      <c r="C36">
        <v>840</v>
      </c>
      <c r="D36">
        <v>7</v>
      </c>
      <c r="E36">
        <v>3240</v>
      </c>
      <c r="F36">
        <v>5941.0609037328095</v>
      </c>
      <c r="G36" s="3">
        <f t="shared" si="12"/>
        <v>0.83366077275703998</v>
      </c>
      <c r="H36" s="4" t="str">
        <f t="shared" ref="H36:H39" si="13">IF(G36&lt;=0.25,"YES","NO")</f>
        <v>NO</v>
      </c>
      <c r="I36" s="4">
        <f t="shared" ref="I36:I39" si="14">IF(H36="YES",1,0)</f>
        <v>0</v>
      </c>
      <c r="J36" s="10">
        <f t="shared" ref="J36:J39" si="15">ABS(E36-F36)</f>
        <v>2701.0609037328095</v>
      </c>
      <c r="K36" t="s">
        <v>27</v>
      </c>
      <c r="L36" s="3">
        <f>QUARTILE(J33:J39,3)</f>
        <v>3170.3256737094084</v>
      </c>
    </row>
    <row r="37" spans="1:12" x14ac:dyDescent="0.2">
      <c r="B37">
        <v>35</v>
      </c>
      <c r="C37">
        <v>1648</v>
      </c>
      <c r="D37">
        <v>6</v>
      </c>
      <c r="E37">
        <v>10000</v>
      </c>
      <c r="F37">
        <v>13639.590443686007</v>
      </c>
      <c r="G37" s="3">
        <f t="shared" si="12"/>
        <v>0.36395904436860071</v>
      </c>
      <c r="H37" s="4" t="str">
        <f t="shared" si="13"/>
        <v>NO</v>
      </c>
      <c r="I37" s="4">
        <f t="shared" si="14"/>
        <v>0</v>
      </c>
      <c r="J37" s="10">
        <f t="shared" si="15"/>
        <v>3639.5904436860073</v>
      </c>
      <c r="K37" t="s">
        <v>28</v>
      </c>
      <c r="L37" s="3">
        <f>MAX(J33:J39)</f>
        <v>4541.7363344051446</v>
      </c>
    </row>
    <row r="38" spans="1:12" x14ac:dyDescent="0.2">
      <c r="B38">
        <v>36</v>
      </c>
      <c r="C38">
        <v>1035</v>
      </c>
      <c r="D38">
        <v>7</v>
      </c>
      <c r="E38">
        <v>6800</v>
      </c>
      <c r="F38">
        <v>11341.736334405145</v>
      </c>
      <c r="G38" s="3">
        <f t="shared" si="12"/>
        <v>0.66790240211840357</v>
      </c>
      <c r="H38" s="4" t="str">
        <f t="shared" si="13"/>
        <v>NO</v>
      </c>
      <c r="I38" s="4">
        <f t="shared" si="14"/>
        <v>0</v>
      </c>
      <c r="J38" s="10">
        <f t="shared" si="15"/>
        <v>4541.7363344051446</v>
      </c>
    </row>
    <row r="39" spans="1:12" x14ac:dyDescent="0.2">
      <c r="B39">
        <v>37</v>
      </c>
      <c r="C39">
        <v>548</v>
      </c>
      <c r="D39">
        <v>1</v>
      </c>
      <c r="E39">
        <v>3850</v>
      </c>
      <c r="F39">
        <v>3875.8349705304518</v>
      </c>
      <c r="G39" s="3">
        <f t="shared" si="12"/>
        <v>6.7103819559614954E-3</v>
      </c>
      <c r="H39" s="4" t="str">
        <f t="shared" si="13"/>
        <v>YES</v>
      </c>
      <c r="I39" s="4">
        <f t="shared" si="14"/>
        <v>1</v>
      </c>
      <c r="J39" s="10">
        <f t="shared" si="15"/>
        <v>25.834970530451756</v>
      </c>
    </row>
    <row r="40" spans="1:12" x14ac:dyDescent="0.2">
      <c r="F40" t="s">
        <v>21</v>
      </c>
      <c r="G40" s="3">
        <f>AVERAGE(G33:G39)</f>
        <v>0.40903627901616119</v>
      </c>
      <c r="H40" t="s">
        <v>20</v>
      </c>
      <c r="I40" s="5">
        <f>AVERAGE(I33:I39)</f>
        <v>0.42857142857142855</v>
      </c>
    </row>
    <row r="41" spans="1:12" x14ac:dyDescent="0.2">
      <c r="F41" t="s">
        <v>22</v>
      </c>
      <c r="G41" s="3">
        <f>MEDIAN(G33:G39)</f>
        <v>0.36395904436860071</v>
      </c>
    </row>
    <row r="42" spans="1:12" x14ac:dyDescent="0.2">
      <c r="G42" s="3"/>
    </row>
    <row r="43" spans="1:12" x14ac:dyDescent="0.2">
      <c r="A43" t="s">
        <v>41</v>
      </c>
      <c r="B43">
        <v>41</v>
      </c>
      <c r="C43">
        <v>253</v>
      </c>
      <c r="D43">
        <v>7</v>
      </c>
      <c r="E43">
        <v>1100</v>
      </c>
      <c r="F43">
        <v>1194.3088235294117</v>
      </c>
      <c r="G43" s="3">
        <f t="shared" ref="G43:G49" si="16">ABS(E43-F43)/E43</f>
        <v>8.5735294117647007E-2</v>
      </c>
      <c r="H43" s="4" t="str">
        <f>IF(G43&lt;=0.25,"YES","NO")</f>
        <v>YES</v>
      </c>
      <c r="I43" s="4">
        <f>IF(H43="YES",1,0)</f>
        <v>1</v>
      </c>
      <c r="J43" s="10">
        <f>ABS(E43-F43)</f>
        <v>94.308823529411711</v>
      </c>
      <c r="K43" t="s">
        <v>4</v>
      </c>
      <c r="L43" s="3">
        <f>MIN(J43:J49)</f>
        <v>94.308823529411711</v>
      </c>
    </row>
    <row r="44" spans="1:12" x14ac:dyDescent="0.2">
      <c r="B44">
        <v>42</v>
      </c>
      <c r="C44">
        <v>227</v>
      </c>
      <c r="D44">
        <v>8</v>
      </c>
      <c r="E44">
        <v>5578</v>
      </c>
      <c r="F44">
        <v>4349.8311258278145</v>
      </c>
      <c r="G44" s="3">
        <f t="shared" si="16"/>
        <v>0.2201808666497285</v>
      </c>
      <c r="H44" s="4" t="str">
        <f>IF(G44&lt;=0.25,"YES","NO")</f>
        <v>YES</v>
      </c>
      <c r="I44" s="4">
        <f>IF(H44="YES",1,0)</f>
        <v>1</v>
      </c>
      <c r="J44" s="10">
        <f>ABS(E44-F44)</f>
        <v>1228.1688741721855</v>
      </c>
      <c r="K44" t="s">
        <v>25</v>
      </c>
      <c r="L44" s="3">
        <f>QUARTILE(J43:J49,1)</f>
        <v>470.91666666666663</v>
      </c>
    </row>
    <row r="45" spans="1:12" x14ac:dyDescent="0.2">
      <c r="B45">
        <v>43</v>
      </c>
      <c r="C45">
        <v>59</v>
      </c>
      <c r="D45">
        <v>8</v>
      </c>
      <c r="E45">
        <v>1060</v>
      </c>
      <c r="F45">
        <v>491.66666666666669</v>
      </c>
      <c r="G45" s="3">
        <f t="shared" si="16"/>
        <v>0.53616352201257855</v>
      </c>
      <c r="H45" s="4" t="str">
        <f>IF(G45&lt;=0.25,"YES","NO")</f>
        <v>NO</v>
      </c>
      <c r="I45" s="4">
        <f>IF(H45="YES",1,0)</f>
        <v>0</v>
      </c>
      <c r="J45" s="10">
        <f>ABS(E45-F45)</f>
        <v>568.33333333333326</v>
      </c>
      <c r="K45" t="s">
        <v>26</v>
      </c>
      <c r="L45" s="6">
        <f>MEDIAN(J43:J49)</f>
        <v>1228.1688741721855</v>
      </c>
    </row>
    <row r="46" spans="1:12" x14ac:dyDescent="0.2">
      <c r="B46">
        <v>44</v>
      </c>
      <c r="C46">
        <v>299</v>
      </c>
      <c r="D46">
        <v>7</v>
      </c>
      <c r="E46">
        <v>5279</v>
      </c>
      <c r="F46">
        <v>3265.3104925053535</v>
      </c>
      <c r="G46" s="3">
        <f t="shared" si="16"/>
        <v>0.38145283339546249</v>
      </c>
      <c r="H46" s="4" t="str">
        <f t="shared" ref="H46:H49" si="17">IF(G46&lt;=0.25,"YES","NO")</f>
        <v>NO</v>
      </c>
      <c r="I46" s="4">
        <f t="shared" ref="I46:I49" si="18">IF(H46="YES",1,0)</f>
        <v>0</v>
      </c>
      <c r="J46" s="10">
        <f t="shared" ref="J46:J49" si="19">ABS(E46-F46)</f>
        <v>2013.6895074946465</v>
      </c>
      <c r="K46" t="s">
        <v>27</v>
      </c>
      <c r="L46" s="3">
        <f>QUARTILE(J43:J49,3)</f>
        <v>2498.4498542110014</v>
      </c>
    </row>
    <row r="47" spans="1:12" x14ac:dyDescent="0.2">
      <c r="B47">
        <v>45</v>
      </c>
      <c r="C47">
        <v>422</v>
      </c>
      <c r="D47">
        <v>5</v>
      </c>
      <c r="E47">
        <v>8117</v>
      </c>
      <c r="F47">
        <v>5133.7897990726433</v>
      </c>
      <c r="G47" s="3">
        <f t="shared" si="16"/>
        <v>0.36752620437690731</v>
      </c>
      <c r="H47" s="4" t="str">
        <f t="shared" si="17"/>
        <v>NO</v>
      </c>
      <c r="I47" s="4">
        <f t="shared" si="18"/>
        <v>0</v>
      </c>
      <c r="J47" s="10">
        <f t="shared" si="19"/>
        <v>2983.2102009273567</v>
      </c>
      <c r="K47" t="s">
        <v>28</v>
      </c>
      <c r="L47" s="3">
        <f>MAX(J43:J49)</f>
        <v>20685.606349206351</v>
      </c>
    </row>
    <row r="48" spans="1:12" x14ac:dyDescent="0.2">
      <c r="B48">
        <v>46</v>
      </c>
      <c r="C48">
        <v>1058</v>
      </c>
      <c r="D48">
        <v>6</v>
      </c>
      <c r="E48">
        <v>8710</v>
      </c>
      <c r="F48">
        <v>29395.606349206351</v>
      </c>
      <c r="G48" s="3">
        <f t="shared" si="16"/>
        <v>2.3749261020902814</v>
      </c>
      <c r="H48" s="4" t="str">
        <f t="shared" si="17"/>
        <v>NO</v>
      </c>
      <c r="I48" s="4">
        <f t="shared" si="18"/>
        <v>0</v>
      </c>
      <c r="J48" s="10">
        <f t="shared" si="19"/>
        <v>20685.606349206351</v>
      </c>
    </row>
    <row r="49" spans="1:12" x14ac:dyDescent="0.2">
      <c r="B49">
        <v>47</v>
      </c>
      <c r="C49">
        <v>65</v>
      </c>
      <c r="D49">
        <v>6</v>
      </c>
      <c r="E49">
        <v>796</v>
      </c>
      <c r="F49">
        <v>422.5</v>
      </c>
      <c r="G49" s="3">
        <f t="shared" si="16"/>
        <v>0.46922110552763818</v>
      </c>
      <c r="H49" s="4" t="str">
        <f t="shared" si="17"/>
        <v>NO</v>
      </c>
      <c r="I49" s="4">
        <f t="shared" si="18"/>
        <v>0</v>
      </c>
      <c r="J49" s="10">
        <f t="shared" si="19"/>
        <v>373.5</v>
      </c>
    </row>
    <row r="50" spans="1:12" x14ac:dyDescent="0.2">
      <c r="F50" t="s">
        <v>21</v>
      </c>
      <c r="G50" s="3">
        <f>AVERAGE(G43:G49)</f>
        <v>0.63360084688146334</v>
      </c>
      <c r="H50" t="s">
        <v>20</v>
      </c>
      <c r="I50" s="5">
        <f>AVERAGE(I43:I49)</f>
        <v>0.2857142857142857</v>
      </c>
    </row>
    <row r="51" spans="1:12" x14ac:dyDescent="0.2">
      <c r="F51" t="s">
        <v>22</v>
      </c>
      <c r="G51" s="3">
        <f>MEDIAN(G43:G49)</f>
        <v>0.38145283339546249</v>
      </c>
    </row>
    <row r="52" spans="1:12" x14ac:dyDescent="0.2">
      <c r="G52" s="3"/>
    </row>
    <row r="53" spans="1:12" x14ac:dyDescent="0.2">
      <c r="G53" s="3"/>
    </row>
    <row r="54" spans="1:12" x14ac:dyDescent="0.2">
      <c r="A54" t="s">
        <v>42</v>
      </c>
      <c r="B54">
        <v>50</v>
      </c>
      <c r="C54">
        <v>1526</v>
      </c>
      <c r="D54">
        <v>7</v>
      </c>
      <c r="E54">
        <v>5931</v>
      </c>
      <c r="F54" s="2">
        <v>10025.893719806763</v>
      </c>
      <c r="G54" s="3">
        <f t="shared" ref="G54:G58" si="20">ABS(E54-F54)/E54</f>
        <v>0.6904221412589383</v>
      </c>
      <c r="H54" s="4" t="str">
        <f>IF(G54&lt;=0.25,"YES","NO")</f>
        <v>NO</v>
      </c>
      <c r="I54" s="4">
        <f>IF(H54="YES",1,0)</f>
        <v>0</v>
      </c>
      <c r="J54" s="3">
        <f>ABS(E54-F54)</f>
        <v>4094.8937198067633</v>
      </c>
      <c r="K54" t="s">
        <v>4</v>
      </c>
      <c r="L54" s="3">
        <f>MIN(J54:J60)</f>
        <v>786.97932816537468</v>
      </c>
    </row>
    <row r="55" spans="1:12" x14ac:dyDescent="0.2">
      <c r="B55">
        <v>51</v>
      </c>
      <c r="C55">
        <v>575</v>
      </c>
      <c r="D55">
        <v>9</v>
      </c>
      <c r="E55">
        <v>4456</v>
      </c>
      <c r="F55" s="2">
        <v>6341.5143603133156</v>
      </c>
      <c r="G55" s="3">
        <f t="shared" si="20"/>
        <v>0.42314056559993618</v>
      </c>
      <c r="H55" s="4" t="str">
        <f t="shared" ref="H55:H60" si="21">IF(G55&lt;=0.25,"YES","NO")</f>
        <v>NO</v>
      </c>
      <c r="I55" s="4">
        <f>IF(H55="YES",1,0)</f>
        <v>0</v>
      </c>
      <c r="J55" s="3">
        <f t="shared" ref="J55:J60" si="22">ABS(E55-F55)</f>
        <v>1885.5143603133156</v>
      </c>
      <c r="K55" t="s">
        <v>25</v>
      </c>
      <c r="L55" s="3">
        <f>QUARTILE(J54:J60,1)</f>
        <v>1392.0153768779692</v>
      </c>
    </row>
    <row r="56" spans="1:12" x14ac:dyDescent="0.2">
      <c r="B56">
        <v>52</v>
      </c>
      <c r="C56">
        <v>509</v>
      </c>
      <c r="D56">
        <v>3</v>
      </c>
      <c r="E56">
        <v>3600</v>
      </c>
      <c r="F56" s="2">
        <v>5613.6187989556138</v>
      </c>
      <c r="G56" s="3">
        <f t="shared" si="20"/>
        <v>0.55933855526544829</v>
      </c>
      <c r="H56" s="4" t="str">
        <f t="shared" si="21"/>
        <v>NO</v>
      </c>
      <c r="I56" s="4">
        <f t="shared" ref="I56:I60" si="23">IF(H56="YES",1,0)</f>
        <v>0</v>
      </c>
      <c r="J56" s="3">
        <f t="shared" si="22"/>
        <v>2013.6187989556138</v>
      </c>
      <c r="K56" t="s">
        <v>26</v>
      </c>
      <c r="L56" s="6">
        <f>MEDIAN(J54:J60)</f>
        <v>2013.6187989556138</v>
      </c>
    </row>
    <row r="57" spans="1:12" x14ac:dyDescent="0.2">
      <c r="B57">
        <v>53</v>
      </c>
      <c r="C57">
        <v>583</v>
      </c>
      <c r="D57">
        <v>4</v>
      </c>
      <c r="E57">
        <v>4557</v>
      </c>
      <c r="F57" s="2">
        <v>13203.235294117649</v>
      </c>
      <c r="G57" s="3">
        <f t="shared" si="20"/>
        <v>1.8973524893828502</v>
      </c>
      <c r="H57" s="4" t="str">
        <f t="shared" si="21"/>
        <v>NO</v>
      </c>
      <c r="I57" s="4">
        <f t="shared" si="23"/>
        <v>0</v>
      </c>
      <c r="J57" s="3">
        <f t="shared" si="22"/>
        <v>8646.2352941176487</v>
      </c>
      <c r="K57" t="s">
        <v>27</v>
      </c>
      <c r="L57" s="3">
        <f>QUARTILE(J54:J60,3)</f>
        <v>3292.9515110661723</v>
      </c>
    </row>
    <row r="58" spans="1:12" x14ac:dyDescent="0.2">
      <c r="B58">
        <v>54</v>
      </c>
      <c r="C58">
        <v>315</v>
      </c>
      <c r="D58">
        <v>4</v>
      </c>
      <c r="E58">
        <v>8752</v>
      </c>
      <c r="F58" s="2">
        <v>7853.4836065573772</v>
      </c>
      <c r="G58" s="3">
        <f t="shared" si="20"/>
        <v>0.10266412173704556</v>
      </c>
      <c r="H58" s="4" t="str">
        <f t="shared" si="21"/>
        <v>YES</v>
      </c>
      <c r="I58" s="4">
        <f t="shared" si="23"/>
        <v>1</v>
      </c>
      <c r="J58" s="3">
        <f t="shared" si="22"/>
        <v>898.51639344262276</v>
      </c>
      <c r="K58" t="s">
        <v>28</v>
      </c>
      <c r="L58" s="3">
        <f>MAX(J54:J60)</f>
        <v>8646.2352941176487</v>
      </c>
    </row>
    <row r="59" spans="1:12" x14ac:dyDescent="0.2">
      <c r="B59">
        <v>55</v>
      </c>
      <c r="C59">
        <v>138</v>
      </c>
      <c r="D59">
        <v>5</v>
      </c>
      <c r="E59">
        <v>3440</v>
      </c>
      <c r="F59" s="2">
        <v>948.9906976744187</v>
      </c>
      <c r="G59" s="3">
        <f>ABS(E59-F59)/E59</f>
        <v>0.7241306111411574</v>
      </c>
      <c r="H59" s="4" t="str">
        <f t="shared" si="21"/>
        <v>NO</v>
      </c>
      <c r="I59" s="4">
        <f t="shared" si="23"/>
        <v>0</v>
      </c>
      <c r="J59" s="3">
        <f t="shared" si="22"/>
        <v>2491.0093023255813</v>
      </c>
    </row>
    <row r="60" spans="1:12" x14ac:dyDescent="0.2">
      <c r="B60">
        <v>56</v>
      </c>
      <c r="C60">
        <v>257</v>
      </c>
      <c r="D60">
        <v>4</v>
      </c>
      <c r="E60">
        <v>1981</v>
      </c>
      <c r="F60" s="2">
        <v>1194.0206718346253</v>
      </c>
      <c r="G60" s="3">
        <f>ABS(E60-F60)/E60</f>
        <v>0.39726366893759446</v>
      </c>
      <c r="H60" s="4" t="str">
        <f t="shared" si="21"/>
        <v>NO</v>
      </c>
      <c r="I60" s="4">
        <f t="shared" si="23"/>
        <v>0</v>
      </c>
      <c r="J60" s="3">
        <f t="shared" si="22"/>
        <v>786.97932816537468</v>
      </c>
    </row>
    <row r="61" spans="1:12" x14ac:dyDescent="0.2">
      <c r="F61" t="s">
        <v>21</v>
      </c>
      <c r="G61" s="3">
        <f>AVERAGE(G54:G60)</f>
        <v>0.68490173618899586</v>
      </c>
      <c r="H61" t="s">
        <v>20</v>
      </c>
      <c r="I61" s="5">
        <f>AVERAGE(I54:I60)</f>
        <v>0.14285714285714285</v>
      </c>
    </row>
    <row r="62" spans="1:12" x14ac:dyDescent="0.2">
      <c r="F62" t="s">
        <v>22</v>
      </c>
      <c r="G62" s="3">
        <f>MEDIAN(G54:G60)</f>
        <v>0.55933855526544829</v>
      </c>
    </row>
    <row r="64" spans="1:12" x14ac:dyDescent="0.2">
      <c r="A64" t="s">
        <v>43</v>
      </c>
      <c r="B64">
        <v>8</v>
      </c>
      <c r="C64">
        <v>366</v>
      </c>
      <c r="D64">
        <v>2</v>
      </c>
      <c r="E64">
        <v>9125</v>
      </c>
      <c r="F64" s="2">
        <v>11279.782894736842</v>
      </c>
      <c r="G64" s="3">
        <f t="shared" ref="G64:G68" si="24">ABS(E64-F64)/E64</f>
        <v>0.23614059120403744</v>
      </c>
      <c r="H64" s="4" t="str">
        <f>IF(G64&lt;=0.25,"YES","NO")</f>
        <v>YES</v>
      </c>
      <c r="I64" s="4">
        <f>IF(H64="YES",1,0)</f>
        <v>1</v>
      </c>
      <c r="J64" s="3">
        <f>ABS(E64-F64)</f>
        <v>2154.7828947368416</v>
      </c>
      <c r="K64" t="s">
        <v>4</v>
      </c>
      <c r="L64" s="3">
        <f>MIN(J64:J70)</f>
        <v>65.459459459459367</v>
      </c>
    </row>
    <row r="65" spans="2:12" x14ac:dyDescent="0.2">
      <c r="B65">
        <v>17</v>
      </c>
      <c r="C65">
        <v>1849</v>
      </c>
      <c r="D65">
        <v>7</v>
      </c>
      <c r="E65">
        <v>25910</v>
      </c>
      <c r="F65" s="2">
        <v>37246.143939393944</v>
      </c>
      <c r="G65" s="3">
        <f t="shared" si="24"/>
        <v>0.43752002853701055</v>
      </c>
      <c r="H65" s="4" t="str">
        <f t="shared" ref="H65:H70" si="25">IF(G65&lt;=0.25,"YES","NO")</f>
        <v>NO</v>
      </c>
      <c r="I65" s="4">
        <f>IF(H65="YES",1,0)</f>
        <v>0</v>
      </c>
      <c r="J65" s="3">
        <f t="shared" ref="J65:J70" si="26">ABS(E65-F65)</f>
        <v>11336.143939393944</v>
      </c>
      <c r="K65" t="s">
        <v>25</v>
      </c>
      <c r="L65" s="3">
        <f>QUARTILE(J64:J70,1)</f>
        <v>1180.697114798628</v>
      </c>
    </row>
    <row r="66" spans="2:12" x14ac:dyDescent="0.2">
      <c r="B66">
        <v>19</v>
      </c>
      <c r="C66">
        <v>434</v>
      </c>
      <c r="D66">
        <v>1</v>
      </c>
      <c r="E66">
        <v>15052</v>
      </c>
      <c r="F66" s="2">
        <v>8742.4696969696979</v>
      </c>
      <c r="G66" s="3">
        <f t="shared" si="24"/>
        <v>0.41918218861482209</v>
      </c>
      <c r="H66" s="4" t="str">
        <f t="shared" si="25"/>
        <v>NO</v>
      </c>
      <c r="I66" s="4">
        <f t="shared" ref="I66:I70" si="27">IF(H66="YES",1,0)</f>
        <v>0</v>
      </c>
      <c r="J66" s="3">
        <f t="shared" si="26"/>
        <v>6309.5303030303021</v>
      </c>
      <c r="K66" t="s">
        <v>26</v>
      </c>
      <c r="L66" s="6">
        <f>MEDIAN(J64:J70)</f>
        <v>2154.7828947368416</v>
      </c>
    </row>
    <row r="67" spans="2:12" x14ac:dyDescent="0.2">
      <c r="B67">
        <v>30</v>
      </c>
      <c r="C67">
        <v>387</v>
      </c>
      <c r="D67">
        <v>4</v>
      </c>
      <c r="E67">
        <v>1798</v>
      </c>
      <c r="F67" s="2">
        <v>2525.4426877470355</v>
      </c>
      <c r="G67" s="3">
        <f t="shared" si="24"/>
        <v>0.404584364709141</v>
      </c>
      <c r="H67" s="4" t="str">
        <f t="shared" si="25"/>
        <v>NO</v>
      </c>
      <c r="I67" s="4">
        <f t="shared" si="27"/>
        <v>0</v>
      </c>
      <c r="J67" s="3">
        <f t="shared" si="26"/>
        <v>727.44268774703551</v>
      </c>
      <c r="K67" t="s">
        <v>27</v>
      </c>
      <c r="L67" s="3">
        <f>QUARTILE(J64:J70,3)</f>
        <v>5015.2000830220004</v>
      </c>
    </row>
    <row r="68" spans="2:12" x14ac:dyDescent="0.2">
      <c r="B68">
        <v>39</v>
      </c>
      <c r="C68">
        <v>302</v>
      </c>
      <c r="D68">
        <v>4</v>
      </c>
      <c r="E68">
        <v>5787</v>
      </c>
      <c r="F68" s="2">
        <v>7420.9515418502206</v>
      </c>
      <c r="G68" s="3">
        <f t="shared" si="24"/>
        <v>0.28234863346297229</v>
      </c>
      <c r="H68" s="4" t="str">
        <f t="shared" si="25"/>
        <v>NO</v>
      </c>
      <c r="I68" s="4">
        <f t="shared" si="27"/>
        <v>0</v>
      </c>
      <c r="J68" s="3">
        <f t="shared" si="26"/>
        <v>1633.9515418502206</v>
      </c>
      <c r="K68" t="s">
        <v>28</v>
      </c>
      <c r="L68" s="3">
        <f>MAX(J64:J70)</f>
        <v>11336.143939393944</v>
      </c>
    </row>
    <row r="69" spans="2:12" x14ac:dyDescent="0.2">
      <c r="B69">
        <v>48</v>
      </c>
      <c r="C69">
        <v>390</v>
      </c>
      <c r="D69">
        <v>4</v>
      </c>
      <c r="E69">
        <v>11023</v>
      </c>
      <c r="F69" s="2">
        <v>14743.869863013699</v>
      </c>
      <c r="G69" s="3">
        <f>ABS(E69-F69)/E69</f>
        <v>0.33755509961114932</v>
      </c>
      <c r="H69" s="4" t="str">
        <f t="shared" si="25"/>
        <v>NO</v>
      </c>
      <c r="I69" s="4">
        <f t="shared" si="27"/>
        <v>0</v>
      </c>
      <c r="J69" s="3">
        <f t="shared" si="26"/>
        <v>3720.8698630136987</v>
      </c>
    </row>
    <row r="70" spans="2:12" x14ac:dyDescent="0.2">
      <c r="B70">
        <v>49</v>
      </c>
      <c r="C70">
        <v>193</v>
      </c>
      <c r="D70">
        <v>6</v>
      </c>
      <c r="E70">
        <v>1755</v>
      </c>
      <c r="F70" s="2">
        <v>1820.4594594594594</v>
      </c>
      <c r="G70" s="3">
        <f>ABS(E70-F70)/E70</f>
        <v>3.7298837298837248E-2</v>
      </c>
      <c r="H70" s="4" t="str">
        <f t="shared" si="25"/>
        <v>YES</v>
      </c>
      <c r="I70" s="4">
        <f t="shared" si="27"/>
        <v>1</v>
      </c>
      <c r="J70" s="3">
        <f t="shared" si="26"/>
        <v>65.459459459459367</v>
      </c>
    </row>
    <row r="71" spans="2:12" x14ac:dyDescent="0.2">
      <c r="F71" t="s">
        <v>21</v>
      </c>
      <c r="G71" s="3">
        <f>AVERAGE(G64:G70)</f>
        <v>0.30780424906256709</v>
      </c>
      <c r="H71" t="s">
        <v>20</v>
      </c>
      <c r="I71" s="5">
        <f>AVERAGE(I64:I70)</f>
        <v>0.2857142857142857</v>
      </c>
    </row>
    <row r="72" spans="2:12" x14ac:dyDescent="0.2">
      <c r="F72" t="s">
        <v>22</v>
      </c>
      <c r="G72" s="3">
        <f>MEDIAN(G64:G70)</f>
        <v>0.33755509961114932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3"/>
  <sheetViews>
    <sheetView zoomScale="139" zoomScaleNormal="139" workbookViewId="0">
      <selection activeCell="H3" sqref="H3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7.5" bestFit="1" customWidth="1"/>
    <col min="4" max="4" width="9.83203125" bestFit="1" customWidth="1"/>
    <col min="5" max="5" width="7.5" bestFit="1" customWidth="1"/>
    <col min="6" max="6" width="11.5" bestFit="1" customWidth="1"/>
    <col min="7" max="7" width="7.83203125" bestFit="1" customWidth="1"/>
    <col min="8" max="8" width="8.83203125" bestFit="1" customWidth="1"/>
    <col min="9" max="9" width="7.33203125" bestFit="1" customWidth="1"/>
    <col min="10" max="10" width="7.6640625" bestFit="1" customWidth="1"/>
    <col min="11" max="11" width="8.83203125" bestFit="1" customWidth="1"/>
    <col min="12" max="12" width="14.5" bestFit="1" customWidth="1"/>
    <col min="13" max="13" width="7.6640625" bestFit="1" customWidth="1"/>
    <col min="14" max="14" width="5.1640625" bestFit="1" customWidth="1"/>
    <col min="15" max="15" width="4.6640625" bestFit="1" customWidth="1"/>
    <col min="16" max="16" width="4.1640625" bestFit="1" customWidth="1"/>
  </cols>
  <sheetData>
    <row r="2" spans="1:13" x14ac:dyDescent="0.2">
      <c r="B2" t="s">
        <v>11</v>
      </c>
      <c r="C2" t="s">
        <v>14</v>
      </c>
      <c r="D2" t="s">
        <v>16</v>
      </c>
      <c r="E2" t="s">
        <v>17</v>
      </c>
      <c r="F2" t="s">
        <v>19</v>
      </c>
      <c r="G2" t="s">
        <v>18</v>
      </c>
      <c r="H2" t="s">
        <v>24</v>
      </c>
    </row>
    <row r="3" spans="1:13" x14ac:dyDescent="0.2">
      <c r="A3" t="s">
        <v>23</v>
      </c>
      <c r="B3">
        <v>1</v>
      </c>
      <c r="C3" s="9">
        <v>7871</v>
      </c>
      <c r="D3" s="3">
        <v>12444.784360189575</v>
      </c>
      <c r="E3" s="3">
        <f t="shared" ref="E3:E8" si="0">ABS(C3-D3)/C3</f>
        <v>0.58109317242911629</v>
      </c>
      <c r="F3" s="4" t="str">
        <f>IF(E3&lt;=0.25,"YES","NO")</f>
        <v>NO</v>
      </c>
      <c r="G3" s="4">
        <f>IF(F3="YES",1,0)</f>
        <v>0</v>
      </c>
      <c r="H3" s="10">
        <f>ABS(C3-D3)</f>
        <v>4573.7843601895747</v>
      </c>
      <c r="J3" t="s">
        <v>4</v>
      </c>
      <c r="K3" s="3">
        <f>MIN(H3:H51)</f>
        <v>4.8153846153845734</v>
      </c>
      <c r="M3" s="3"/>
    </row>
    <row r="4" spans="1:13" x14ac:dyDescent="0.2">
      <c r="B4">
        <v>2</v>
      </c>
      <c r="C4" s="9">
        <v>845</v>
      </c>
      <c r="D4" s="3">
        <v>1083.3333333333335</v>
      </c>
      <c r="E4" s="3">
        <f t="shared" si="0"/>
        <v>0.28205128205128221</v>
      </c>
      <c r="F4" s="4" t="str">
        <f t="shared" ref="F4:F9" si="1">IF(E4&lt;=0.25,"YES","NO")</f>
        <v>NO</v>
      </c>
      <c r="G4" s="4">
        <f>IF(F4="YES",1,0)</f>
        <v>0</v>
      </c>
      <c r="H4" s="10">
        <f t="shared" ref="H4:H9" si="2">ABS(C4-D4)</f>
        <v>238.33333333333348</v>
      </c>
      <c r="J4" t="s">
        <v>25</v>
      </c>
      <c r="K4" s="3">
        <f>QUARTILE(H3:H51,1)</f>
        <v>280.86614173228372</v>
      </c>
      <c r="M4" s="3"/>
    </row>
    <row r="5" spans="1:13" x14ac:dyDescent="0.2">
      <c r="B5">
        <v>3</v>
      </c>
      <c r="C5" s="9">
        <v>2330</v>
      </c>
      <c r="D5" s="3">
        <v>2616.5060240963858</v>
      </c>
      <c r="E5" s="3">
        <f t="shared" si="0"/>
        <v>0.12296395883965054</v>
      </c>
      <c r="F5" s="4" t="str">
        <f t="shared" si="1"/>
        <v>YES</v>
      </c>
      <c r="G5" s="4">
        <f t="shared" ref="G5:G9" si="3">IF(F5="YES",1,0)</f>
        <v>1</v>
      </c>
      <c r="H5" s="10">
        <f t="shared" si="2"/>
        <v>286.50602409638577</v>
      </c>
      <c r="J5" t="s">
        <v>26</v>
      </c>
      <c r="K5" s="6">
        <f>MEDIAN(H3:I9)</f>
        <v>453.52325581395326</v>
      </c>
      <c r="M5" s="3"/>
    </row>
    <row r="6" spans="1:13" x14ac:dyDescent="0.2">
      <c r="B6">
        <v>4</v>
      </c>
      <c r="C6" s="9">
        <v>21272</v>
      </c>
      <c r="D6" s="3">
        <v>14797.70686857761</v>
      </c>
      <c r="E6" s="3">
        <f t="shared" si="0"/>
        <v>0.30435751840082692</v>
      </c>
      <c r="F6" s="4" t="str">
        <f t="shared" si="1"/>
        <v>NO</v>
      </c>
      <c r="G6" s="4">
        <f t="shared" si="3"/>
        <v>0</v>
      </c>
      <c r="H6" s="10">
        <f t="shared" si="2"/>
        <v>6474.2931314223897</v>
      </c>
      <c r="J6" t="s">
        <v>27</v>
      </c>
      <c r="K6" s="3">
        <f>QUARTILE(H3:H51,3)</f>
        <v>3066.5835694050993</v>
      </c>
      <c r="M6" s="3"/>
    </row>
    <row r="7" spans="1:13" x14ac:dyDescent="0.2">
      <c r="B7">
        <v>5</v>
      </c>
      <c r="C7" s="9">
        <v>4224</v>
      </c>
      <c r="D7" s="3">
        <v>4177.9002695417794</v>
      </c>
      <c r="E7" s="3">
        <f t="shared" si="0"/>
        <v>1.0913761945601473E-2</v>
      </c>
      <c r="F7" s="4" t="str">
        <f t="shared" si="1"/>
        <v>YES</v>
      </c>
      <c r="G7" s="4">
        <f t="shared" si="3"/>
        <v>1</v>
      </c>
      <c r="H7" s="10">
        <f t="shared" si="2"/>
        <v>46.09973045822062</v>
      </c>
      <c r="J7" t="s">
        <v>28</v>
      </c>
      <c r="K7" s="3">
        <f>MAX(H3:H51)</f>
        <v>20685.606349206351</v>
      </c>
      <c r="M7" s="3"/>
    </row>
    <row r="8" spans="1:13" x14ac:dyDescent="0.2">
      <c r="B8">
        <v>6</v>
      </c>
      <c r="C8" s="9">
        <v>2826</v>
      </c>
      <c r="D8" s="3">
        <v>2372.4767441860467</v>
      </c>
      <c r="E8" s="3">
        <f t="shared" si="0"/>
        <v>0.16048239766948097</v>
      </c>
      <c r="F8" s="4" t="str">
        <f t="shared" si="1"/>
        <v>YES</v>
      </c>
      <c r="G8" s="4">
        <f t="shared" si="3"/>
        <v>1</v>
      </c>
      <c r="H8" s="10">
        <f t="shared" si="2"/>
        <v>453.52325581395326</v>
      </c>
    </row>
    <row r="9" spans="1:13" x14ac:dyDescent="0.2">
      <c r="B9">
        <v>7</v>
      </c>
      <c r="C9" s="9">
        <v>7320</v>
      </c>
      <c r="D9" s="3">
        <v>4253.4164305949007</v>
      </c>
      <c r="E9" s="3">
        <f>ABS(C9-D9)/C9</f>
        <v>0.4189321816127185</v>
      </c>
      <c r="F9" s="4" t="str">
        <f t="shared" si="1"/>
        <v>NO</v>
      </c>
      <c r="G9" s="4">
        <f t="shared" si="3"/>
        <v>0</v>
      </c>
      <c r="H9" s="10">
        <f t="shared" si="2"/>
        <v>3066.5835694050993</v>
      </c>
    </row>
    <row r="10" spans="1:13" x14ac:dyDescent="0.2">
      <c r="A10" t="s">
        <v>29</v>
      </c>
      <c r="B10">
        <v>10</v>
      </c>
      <c r="C10">
        <v>4300</v>
      </c>
      <c r="D10">
        <v>1996.1984334203655</v>
      </c>
      <c r="E10" s="3">
        <f t="shared" ref="E10:E16" si="4">ABS(C10-D10)/C10</f>
        <v>0.53576780618131037</v>
      </c>
      <c r="F10" s="4" t="str">
        <f>IF(E10&lt;=0.25,"YES","NO")</f>
        <v>NO</v>
      </c>
      <c r="G10" s="4">
        <f>IF(F10="YES",1,0)</f>
        <v>0</v>
      </c>
      <c r="H10" s="10">
        <f>ABS(C10-D10)</f>
        <v>2303.8015665796347</v>
      </c>
    </row>
    <row r="11" spans="1:13" x14ac:dyDescent="0.2">
      <c r="B11">
        <v>11</v>
      </c>
      <c r="C11">
        <v>4150</v>
      </c>
      <c r="D11">
        <v>5726.9286956521737</v>
      </c>
      <c r="E11" s="3">
        <f t="shared" si="4"/>
        <v>0.37998281822943947</v>
      </c>
      <c r="F11" s="4" t="str">
        <f>IF(E11&lt;=0.25,"YES","NO")</f>
        <v>NO</v>
      </c>
      <c r="G11" s="4">
        <f>IF(F11="YES",1,0)</f>
        <v>0</v>
      </c>
      <c r="H11" s="10">
        <f>ABS(C11-D11)</f>
        <v>1576.9286956521737</v>
      </c>
    </row>
    <row r="12" spans="1:13" x14ac:dyDescent="0.2">
      <c r="B12">
        <v>12</v>
      </c>
      <c r="C12">
        <v>900</v>
      </c>
      <c r="D12">
        <v>702</v>
      </c>
      <c r="E12" s="3">
        <f t="shared" si="4"/>
        <v>0.22</v>
      </c>
      <c r="F12" s="4" t="str">
        <f>IF(E12&lt;=0.25,"YES","NO")</f>
        <v>YES</v>
      </c>
      <c r="G12" s="4">
        <f>IF(F12="YES",1,0)</f>
        <v>1</v>
      </c>
      <c r="H12" s="10">
        <f>ABS(C12-D12)</f>
        <v>198</v>
      </c>
    </row>
    <row r="13" spans="1:13" x14ac:dyDescent="0.2">
      <c r="B13">
        <v>13</v>
      </c>
      <c r="C13">
        <v>583</v>
      </c>
      <c r="D13">
        <v>587.81538461538457</v>
      </c>
      <c r="E13" s="3">
        <f t="shared" si="4"/>
        <v>8.2596648634383762E-3</v>
      </c>
      <c r="F13" s="4" t="str">
        <f t="shared" ref="F13:F16" si="5">IF(E13&lt;=0.25,"YES","NO")</f>
        <v>YES</v>
      </c>
      <c r="G13" s="4">
        <f t="shared" ref="G13:G16" si="6">IF(F13="YES",1,0)</f>
        <v>1</v>
      </c>
      <c r="H13" s="10">
        <f t="shared" ref="H13:H16" si="7">ABS(C13-D13)</f>
        <v>4.8153846153845734</v>
      </c>
    </row>
    <row r="14" spans="1:13" x14ac:dyDescent="0.2">
      <c r="B14">
        <v>14</v>
      </c>
      <c r="C14">
        <v>2565</v>
      </c>
      <c r="D14">
        <v>2284.1338582677163</v>
      </c>
      <c r="E14" s="3">
        <f t="shared" si="4"/>
        <v>0.10949947046092932</v>
      </c>
      <c r="F14" s="4" t="str">
        <f t="shared" si="5"/>
        <v>YES</v>
      </c>
      <c r="G14" s="4">
        <f t="shared" si="6"/>
        <v>1</v>
      </c>
      <c r="H14" s="10">
        <f t="shared" si="7"/>
        <v>280.86614173228372</v>
      </c>
    </row>
    <row r="15" spans="1:13" x14ac:dyDescent="0.2">
      <c r="B15">
        <v>15</v>
      </c>
      <c r="C15">
        <v>4047</v>
      </c>
      <c r="D15">
        <v>4091.6553524804176</v>
      </c>
      <c r="E15" s="3">
        <f t="shared" si="4"/>
        <v>1.1034186429557105E-2</v>
      </c>
      <c r="F15" s="4" t="str">
        <f t="shared" si="5"/>
        <v>YES</v>
      </c>
      <c r="G15" s="4">
        <f t="shared" si="6"/>
        <v>1</v>
      </c>
      <c r="H15" s="10">
        <f t="shared" si="7"/>
        <v>44.655352480417605</v>
      </c>
    </row>
    <row r="16" spans="1:13" x14ac:dyDescent="0.2">
      <c r="B16">
        <v>16</v>
      </c>
      <c r="C16">
        <v>1520</v>
      </c>
      <c r="D16">
        <v>1560.9693877551022</v>
      </c>
      <c r="E16" s="3">
        <f t="shared" si="4"/>
        <v>2.6953544575725106E-2</v>
      </c>
      <c r="F16" s="4" t="str">
        <f t="shared" si="5"/>
        <v>YES</v>
      </c>
      <c r="G16" s="4">
        <f t="shared" si="6"/>
        <v>1</v>
      </c>
      <c r="H16" s="10">
        <f t="shared" si="7"/>
        <v>40.969387755102161</v>
      </c>
    </row>
    <row r="17" spans="1:8" x14ac:dyDescent="0.2">
      <c r="A17" t="s">
        <v>32</v>
      </c>
      <c r="B17">
        <v>22</v>
      </c>
      <c r="C17">
        <v>9369</v>
      </c>
      <c r="D17">
        <v>7579.2349726775956</v>
      </c>
      <c r="E17" s="3">
        <f t="shared" ref="E17:E23" si="8">ABS(C17-D17)/C17</f>
        <v>0.19103052911969307</v>
      </c>
      <c r="F17" s="4" t="str">
        <f>IF(E17&lt;=0.25,"YES","NO")</f>
        <v>YES</v>
      </c>
      <c r="G17" s="4">
        <f>IF(F17="YES",1,0)</f>
        <v>1</v>
      </c>
      <c r="H17" s="10">
        <f>ABS(C17-D17)</f>
        <v>1789.7650273224044</v>
      </c>
    </row>
    <row r="18" spans="1:8" x14ac:dyDescent="0.2">
      <c r="B18">
        <v>23</v>
      </c>
      <c r="C18">
        <v>7184</v>
      </c>
      <c r="D18">
        <v>5066.7979797979797</v>
      </c>
      <c r="E18" s="3">
        <f t="shared" si="8"/>
        <v>0.29471074891453514</v>
      </c>
      <c r="F18" s="4" t="str">
        <f>IF(E18&lt;=0.25,"YES","NO")</f>
        <v>NO</v>
      </c>
      <c r="G18" s="4">
        <f>IF(F18="YES",1,0)</f>
        <v>0</v>
      </c>
      <c r="H18" s="10">
        <f>ABS(C18-D18)</f>
        <v>2117.2020202020203</v>
      </c>
    </row>
    <row r="19" spans="1:8" x14ac:dyDescent="0.2">
      <c r="B19">
        <v>24</v>
      </c>
      <c r="C19">
        <v>10447</v>
      </c>
      <c r="D19">
        <v>16025.746153846154</v>
      </c>
      <c r="E19" s="3">
        <f t="shared" si="8"/>
        <v>0.53400460934681282</v>
      </c>
      <c r="F19" s="4" t="str">
        <f>IF(E19&lt;=0.25,"YES","NO")</f>
        <v>NO</v>
      </c>
      <c r="G19" s="4">
        <f>IF(F19="YES",1,0)</f>
        <v>0</v>
      </c>
      <c r="H19" s="10">
        <f>ABS(C19-D19)</f>
        <v>5578.7461538461539</v>
      </c>
    </row>
    <row r="20" spans="1:8" x14ac:dyDescent="0.2">
      <c r="B20">
        <v>25</v>
      </c>
      <c r="C20">
        <v>5100</v>
      </c>
      <c r="D20">
        <v>8245.1270903010027</v>
      </c>
      <c r="E20" s="3">
        <f t="shared" si="8"/>
        <v>0.61669158633352994</v>
      </c>
      <c r="F20" s="4" t="str">
        <f t="shared" ref="F20:F23" si="9">IF(E20&lt;=0.25,"YES","NO")</f>
        <v>NO</v>
      </c>
      <c r="G20" s="4">
        <f t="shared" ref="G20:G23" si="10">IF(F20="YES",1,0)</f>
        <v>0</v>
      </c>
      <c r="H20" s="10">
        <f t="shared" ref="H20:H23" si="11">ABS(C20-D20)</f>
        <v>3145.1270903010027</v>
      </c>
    </row>
    <row r="21" spans="1:8" x14ac:dyDescent="0.2">
      <c r="B21">
        <v>27</v>
      </c>
      <c r="C21">
        <v>1651</v>
      </c>
      <c r="D21">
        <v>2300.5958549222801</v>
      </c>
      <c r="E21" s="3">
        <f t="shared" si="8"/>
        <v>0.39345599934723202</v>
      </c>
      <c r="F21" s="4" t="str">
        <f t="shared" si="9"/>
        <v>NO</v>
      </c>
      <c r="G21" s="4">
        <f t="shared" si="10"/>
        <v>0</v>
      </c>
      <c r="H21" s="10">
        <f t="shared" si="11"/>
        <v>649.59585492228007</v>
      </c>
    </row>
    <row r="22" spans="1:8" x14ac:dyDescent="0.2">
      <c r="B22">
        <v>28</v>
      </c>
      <c r="C22">
        <v>1450</v>
      </c>
      <c r="D22">
        <v>1411.9431279620853</v>
      </c>
      <c r="E22" s="3">
        <f t="shared" si="8"/>
        <v>2.6246118646837704E-2</v>
      </c>
      <c r="F22" s="4" t="str">
        <f t="shared" si="9"/>
        <v>YES</v>
      </c>
      <c r="G22" s="4">
        <f t="shared" si="10"/>
        <v>1</v>
      </c>
      <c r="H22" s="10">
        <f t="shared" si="11"/>
        <v>38.056872037914673</v>
      </c>
    </row>
    <row r="23" spans="1:8" x14ac:dyDescent="0.2">
      <c r="B23">
        <v>29</v>
      </c>
      <c r="C23">
        <v>1745</v>
      </c>
      <c r="D23">
        <v>1682.2538860103627</v>
      </c>
      <c r="E23" s="3">
        <f t="shared" si="8"/>
        <v>3.5957658446783523E-2</v>
      </c>
      <c r="F23" s="4" t="str">
        <f t="shared" si="9"/>
        <v>YES</v>
      </c>
      <c r="G23" s="4">
        <f t="shared" si="10"/>
        <v>1</v>
      </c>
      <c r="H23" s="10">
        <f t="shared" si="11"/>
        <v>62.746113989637252</v>
      </c>
    </row>
    <row r="24" spans="1:8" x14ac:dyDescent="0.2">
      <c r="A24" t="s">
        <v>40</v>
      </c>
      <c r="B24">
        <v>31</v>
      </c>
      <c r="C24">
        <v>2957</v>
      </c>
      <c r="D24">
        <v>3522.2608695652175</v>
      </c>
      <c r="E24" s="3">
        <f t="shared" ref="E24:E30" si="12">ABS(C24-D24)/C24</f>
        <v>0.19116025348840632</v>
      </c>
      <c r="F24" s="4" t="str">
        <f>IF(E24&lt;=0.25,"YES","NO")</f>
        <v>YES</v>
      </c>
      <c r="G24" s="4">
        <f>IF(F24="YES",1,0)</f>
        <v>1</v>
      </c>
      <c r="H24" s="10">
        <f>ABS(C24-D24)</f>
        <v>565.26086956521749</v>
      </c>
    </row>
    <row r="25" spans="1:8" x14ac:dyDescent="0.2">
      <c r="B25">
        <v>32</v>
      </c>
      <c r="C25">
        <v>963</v>
      </c>
      <c r="D25">
        <v>1700.0000000000002</v>
      </c>
      <c r="E25" s="3">
        <f t="shared" si="12"/>
        <v>0.76531671858774686</v>
      </c>
      <c r="F25" s="4" t="str">
        <f>IF(E25&lt;=0.25,"YES","NO")</f>
        <v>NO</v>
      </c>
      <c r="G25" s="4">
        <f>IF(F25="YES",1,0)</f>
        <v>0</v>
      </c>
      <c r="H25" s="10">
        <f>ABS(C25-D25)</f>
        <v>737.00000000000023</v>
      </c>
    </row>
    <row r="26" spans="1:8" x14ac:dyDescent="0.2">
      <c r="B26">
        <v>33</v>
      </c>
      <c r="C26">
        <v>1233</v>
      </c>
      <c r="D26">
        <v>1275.593220338983</v>
      </c>
      <c r="E26" s="3">
        <f t="shared" si="12"/>
        <v>3.4544379836969161E-2</v>
      </c>
      <c r="F26" s="4" t="str">
        <f>IF(E26&lt;=0.25,"YES","NO")</f>
        <v>YES</v>
      </c>
      <c r="G26" s="4">
        <f>IF(F26="YES",1,0)</f>
        <v>1</v>
      </c>
      <c r="H26" s="10">
        <f>ABS(C26-D26)</f>
        <v>42.593220338982974</v>
      </c>
    </row>
    <row r="27" spans="1:8" x14ac:dyDescent="0.2">
      <c r="B27">
        <v>34</v>
      </c>
      <c r="C27">
        <v>3240</v>
      </c>
      <c r="D27">
        <v>5941.0609037328095</v>
      </c>
      <c r="E27" s="3">
        <f t="shared" si="12"/>
        <v>0.83366077275703998</v>
      </c>
      <c r="F27" s="4" t="str">
        <f t="shared" ref="F27:F30" si="13">IF(E27&lt;=0.25,"YES","NO")</f>
        <v>NO</v>
      </c>
      <c r="G27" s="4">
        <f t="shared" ref="G27:G30" si="14">IF(F27="YES",1,0)</f>
        <v>0</v>
      </c>
      <c r="H27" s="10">
        <f t="shared" ref="H27:H30" si="15">ABS(C27-D27)</f>
        <v>2701.0609037328095</v>
      </c>
    </row>
    <row r="28" spans="1:8" x14ac:dyDescent="0.2">
      <c r="B28">
        <v>35</v>
      </c>
      <c r="C28">
        <v>10000</v>
      </c>
      <c r="D28">
        <v>13639.590443686007</v>
      </c>
      <c r="E28" s="3">
        <f t="shared" si="12"/>
        <v>0.36395904436860071</v>
      </c>
      <c r="F28" s="4" t="str">
        <f t="shared" si="13"/>
        <v>NO</v>
      </c>
      <c r="G28" s="4">
        <f t="shared" si="14"/>
        <v>0</v>
      </c>
      <c r="H28" s="10">
        <f t="shared" si="15"/>
        <v>3639.5904436860073</v>
      </c>
    </row>
    <row r="29" spans="1:8" x14ac:dyDescent="0.2">
      <c r="B29">
        <v>36</v>
      </c>
      <c r="C29">
        <v>6800</v>
      </c>
      <c r="D29">
        <v>11341.736334405145</v>
      </c>
      <c r="E29" s="3">
        <f t="shared" si="12"/>
        <v>0.66790240211840357</v>
      </c>
      <c r="F29" s="4" t="str">
        <f t="shared" si="13"/>
        <v>NO</v>
      </c>
      <c r="G29" s="4">
        <f t="shared" si="14"/>
        <v>0</v>
      </c>
      <c r="H29" s="10">
        <f t="shared" si="15"/>
        <v>4541.7363344051446</v>
      </c>
    </row>
    <row r="30" spans="1:8" x14ac:dyDescent="0.2">
      <c r="B30">
        <v>37</v>
      </c>
      <c r="C30">
        <v>3850</v>
      </c>
      <c r="D30">
        <v>3875.8349705304518</v>
      </c>
      <c r="E30" s="3">
        <f t="shared" si="12"/>
        <v>6.7103819559614954E-3</v>
      </c>
      <c r="F30" s="4" t="str">
        <f t="shared" si="13"/>
        <v>YES</v>
      </c>
      <c r="G30" s="4">
        <f t="shared" si="14"/>
        <v>1</v>
      </c>
      <c r="H30" s="10">
        <f t="shared" si="15"/>
        <v>25.834970530451756</v>
      </c>
    </row>
    <row r="31" spans="1:8" x14ac:dyDescent="0.2">
      <c r="A31" t="s">
        <v>41</v>
      </c>
      <c r="B31">
        <v>41</v>
      </c>
      <c r="C31">
        <v>1100</v>
      </c>
      <c r="D31">
        <v>1194.3088235294117</v>
      </c>
      <c r="E31" s="3">
        <f t="shared" ref="E31:E37" si="16">ABS(C31-D31)/C31</f>
        <v>8.5735294117647007E-2</v>
      </c>
      <c r="F31" s="4" t="str">
        <f>IF(E31&lt;=0.25,"YES","NO")</f>
        <v>YES</v>
      </c>
      <c r="G31" s="4">
        <f>IF(F31="YES",1,0)</f>
        <v>1</v>
      </c>
      <c r="H31" s="10">
        <f>ABS(C31-D31)</f>
        <v>94.308823529411711</v>
      </c>
    </row>
    <row r="32" spans="1:8" x14ac:dyDescent="0.2">
      <c r="B32">
        <v>42</v>
      </c>
      <c r="C32">
        <v>5578</v>
      </c>
      <c r="D32">
        <v>4349.8311258278145</v>
      </c>
      <c r="E32" s="3">
        <f t="shared" si="16"/>
        <v>0.2201808666497285</v>
      </c>
      <c r="F32" s="4" t="str">
        <f>IF(E32&lt;=0.25,"YES","NO")</f>
        <v>YES</v>
      </c>
      <c r="G32" s="4">
        <f>IF(F32="YES",1,0)</f>
        <v>1</v>
      </c>
      <c r="H32" s="10">
        <f>ABS(C32-D32)</f>
        <v>1228.1688741721855</v>
      </c>
    </row>
    <row r="33" spans="1:8" x14ac:dyDescent="0.2">
      <c r="B33">
        <v>43</v>
      </c>
      <c r="C33">
        <v>1060</v>
      </c>
      <c r="D33">
        <v>491.66666666666669</v>
      </c>
      <c r="E33" s="3">
        <f t="shared" si="16"/>
        <v>0.53616352201257855</v>
      </c>
      <c r="F33" s="4" t="str">
        <f>IF(E33&lt;=0.25,"YES","NO")</f>
        <v>NO</v>
      </c>
      <c r="G33" s="4">
        <f>IF(F33="YES",1,0)</f>
        <v>0</v>
      </c>
      <c r="H33" s="10">
        <f>ABS(C33-D33)</f>
        <v>568.33333333333326</v>
      </c>
    </row>
    <row r="34" spans="1:8" x14ac:dyDescent="0.2">
      <c r="B34">
        <v>44</v>
      </c>
      <c r="C34">
        <v>5279</v>
      </c>
      <c r="D34">
        <v>3265.3104925053535</v>
      </c>
      <c r="E34" s="3">
        <f t="shared" si="16"/>
        <v>0.38145283339546249</v>
      </c>
      <c r="F34" s="4" t="str">
        <f t="shared" ref="F34:F37" si="17">IF(E34&lt;=0.25,"YES","NO")</f>
        <v>NO</v>
      </c>
      <c r="G34" s="4">
        <f t="shared" ref="G34:G37" si="18">IF(F34="YES",1,0)</f>
        <v>0</v>
      </c>
      <c r="H34" s="10">
        <f t="shared" ref="H34:H37" si="19">ABS(C34-D34)</f>
        <v>2013.6895074946465</v>
      </c>
    </row>
    <row r="35" spans="1:8" x14ac:dyDescent="0.2">
      <c r="B35">
        <v>45</v>
      </c>
      <c r="C35">
        <v>8117</v>
      </c>
      <c r="D35">
        <v>5133.7897990726433</v>
      </c>
      <c r="E35" s="3">
        <f t="shared" si="16"/>
        <v>0.36752620437690731</v>
      </c>
      <c r="F35" s="4" t="str">
        <f t="shared" si="17"/>
        <v>NO</v>
      </c>
      <c r="G35" s="4">
        <f t="shared" si="18"/>
        <v>0</v>
      </c>
      <c r="H35" s="10">
        <f t="shared" si="19"/>
        <v>2983.2102009273567</v>
      </c>
    </row>
    <row r="36" spans="1:8" x14ac:dyDescent="0.2">
      <c r="B36">
        <v>46</v>
      </c>
      <c r="C36">
        <v>8710</v>
      </c>
      <c r="D36">
        <v>29395.606349206351</v>
      </c>
      <c r="E36" s="3">
        <f t="shared" si="16"/>
        <v>2.3749261020902814</v>
      </c>
      <c r="F36" s="4" t="str">
        <f t="shared" si="17"/>
        <v>NO</v>
      </c>
      <c r="G36" s="4">
        <f t="shared" si="18"/>
        <v>0</v>
      </c>
      <c r="H36" s="10">
        <f t="shared" si="19"/>
        <v>20685.606349206351</v>
      </c>
    </row>
    <row r="37" spans="1:8" x14ac:dyDescent="0.2">
      <c r="B37">
        <v>47</v>
      </c>
      <c r="C37">
        <v>796</v>
      </c>
      <c r="D37">
        <v>422.5</v>
      </c>
      <c r="E37" s="3">
        <f t="shared" si="16"/>
        <v>0.46922110552763818</v>
      </c>
      <c r="F37" s="4" t="str">
        <f t="shared" si="17"/>
        <v>NO</v>
      </c>
      <c r="G37" s="4">
        <f t="shared" si="18"/>
        <v>0</v>
      </c>
      <c r="H37" s="10">
        <f t="shared" si="19"/>
        <v>373.5</v>
      </c>
    </row>
    <row r="38" spans="1:8" x14ac:dyDescent="0.2">
      <c r="A38" t="s">
        <v>42</v>
      </c>
      <c r="B38">
        <v>50</v>
      </c>
      <c r="C38">
        <v>5931</v>
      </c>
      <c r="D38" s="2">
        <v>10025.893719806763</v>
      </c>
      <c r="E38" s="3">
        <f t="shared" ref="E38:E42" si="20">ABS(C38-D38)/C38</f>
        <v>0.6904221412589383</v>
      </c>
      <c r="F38" s="4" t="str">
        <f>IF(E38&lt;=0.25,"YES","NO")</f>
        <v>NO</v>
      </c>
      <c r="G38" s="4">
        <f>IF(F38="YES",1,0)</f>
        <v>0</v>
      </c>
      <c r="H38" s="3">
        <f>ABS(C38-D38)</f>
        <v>4094.8937198067633</v>
      </c>
    </row>
    <row r="39" spans="1:8" x14ac:dyDescent="0.2">
      <c r="B39">
        <v>51</v>
      </c>
      <c r="C39">
        <v>4456</v>
      </c>
      <c r="D39" s="2">
        <v>6341.5143603133156</v>
      </c>
      <c r="E39" s="3">
        <f t="shared" si="20"/>
        <v>0.42314056559993618</v>
      </c>
      <c r="F39" s="4" t="str">
        <f t="shared" ref="F39:F44" si="21">IF(E39&lt;=0.25,"YES","NO")</f>
        <v>NO</v>
      </c>
      <c r="G39" s="4">
        <f>IF(F39="YES",1,0)</f>
        <v>0</v>
      </c>
      <c r="H39" s="3">
        <f t="shared" ref="H39:H44" si="22">ABS(C39-D39)</f>
        <v>1885.5143603133156</v>
      </c>
    </row>
    <row r="40" spans="1:8" x14ac:dyDescent="0.2">
      <c r="B40">
        <v>52</v>
      </c>
      <c r="C40">
        <v>3600</v>
      </c>
      <c r="D40" s="2">
        <v>5613.6187989556138</v>
      </c>
      <c r="E40" s="3">
        <f t="shared" si="20"/>
        <v>0.55933855526544829</v>
      </c>
      <c r="F40" s="4" t="str">
        <f t="shared" si="21"/>
        <v>NO</v>
      </c>
      <c r="G40" s="4">
        <f t="shared" ref="G40:G44" si="23">IF(F40="YES",1,0)</f>
        <v>0</v>
      </c>
      <c r="H40" s="3">
        <f t="shared" si="22"/>
        <v>2013.6187989556138</v>
      </c>
    </row>
    <row r="41" spans="1:8" x14ac:dyDescent="0.2">
      <c r="B41">
        <v>53</v>
      </c>
      <c r="C41">
        <v>4557</v>
      </c>
      <c r="D41" s="2">
        <v>13203.235294117649</v>
      </c>
      <c r="E41" s="3">
        <f t="shared" si="20"/>
        <v>1.8973524893828502</v>
      </c>
      <c r="F41" s="4" t="str">
        <f t="shared" si="21"/>
        <v>NO</v>
      </c>
      <c r="G41" s="4">
        <f t="shared" si="23"/>
        <v>0</v>
      </c>
      <c r="H41" s="3">
        <f t="shared" si="22"/>
        <v>8646.2352941176487</v>
      </c>
    </row>
    <row r="42" spans="1:8" x14ac:dyDescent="0.2">
      <c r="B42">
        <v>54</v>
      </c>
      <c r="C42">
        <v>8752</v>
      </c>
      <c r="D42" s="2">
        <v>7853.4836065573772</v>
      </c>
      <c r="E42" s="3">
        <f t="shared" si="20"/>
        <v>0.10266412173704556</v>
      </c>
      <c r="F42" s="4" t="str">
        <f t="shared" si="21"/>
        <v>YES</v>
      </c>
      <c r="G42" s="4">
        <f t="shared" si="23"/>
        <v>1</v>
      </c>
      <c r="H42" s="3">
        <f t="shared" si="22"/>
        <v>898.51639344262276</v>
      </c>
    </row>
    <row r="43" spans="1:8" x14ac:dyDescent="0.2">
      <c r="B43">
        <v>55</v>
      </c>
      <c r="C43">
        <v>3440</v>
      </c>
      <c r="D43" s="2">
        <v>948.9906976744187</v>
      </c>
      <c r="E43" s="3">
        <f>ABS(C43-D43)/C43</f>
        <v>0.7241306111411574</v>
      </c>
      <c r="F43" s="4" t="str">
        <f t="shared" si="21"/>
        <v>NO</v>
      </c>
      <c r="G43" s="4">
        <f t="shared" si="23"/>
        <v>0</v>
      </c>
      <c r="H43" s="3">
        <f t="shared" si="22"/>
        <v>2491.0093023255813</v>
      </c>
    </row>
    <row r="44" spans="1:8" x14ac:dyDescent="0.2">
      <c r="B44">
        <v>56</v>
      </c>
      <c r="C44">
        <v>1981</v>
      </c>
      <c r="D44" s="2">
        <v>1194.0206718346253</v>
      </c>
      <c r="E44" s="3">
        <f>ABS(C44-D44)/C44</f>
        <v>0.39726366893759446</v>
      </c>
      <c r="F44" s="4" t="str">
        <f t="shared" si="21"/>
        <v>NO</v>
      </c>
      <c r="G44" s="4">
        <f t="shared" si="23"/>
        <v>0</v>
      </c>
      <c r="H44" s="3">
        <f t="shared" si="22"/>
        <v>786.97932816537468</v>
      </c>
    </row>
    <row r="45" spans="1:8" x14ac:dyDescent="0.2">
      <c r="A45" t="s">
        <v>43</v>
      </c>
      <c r="B45">
        <v>8</v>
      </c>
      <c r="C45">
        <v>9125</v>
      </c>
      <c r="D45" s="2">
        <v>11279.782894736842</v>
      </c>
      <c r="E45" s="3">
        <f t="shared" ref="E45:E49" si="24">ABS(C45-D45)/C45</f>
        <v>0.23614059120403744</v>
      </c>
      <c r="F45" s="4" t="str">
        <f>IF(E45&lt;=0.25,"YES","NO")</f>
        <v>YES</v>
      </c>
      <c r="G45" s="4">
        <f>IF(F45="YES",1,0)</f>
        <v>1</v>
      </c>
      <c r="H45" s="3">
        <f>ABS(C45-D45)</f>
        <v>2154.7828947368416</v>
      </c>
    </row>
    <row r="46" spans="1:8" x14ac:dyDescent="0.2">
      <c r="B46">
        <v>17</v>
      </c>
      <c r="C46">
        <v>25910</v>
      </c>
      <c r="D46" s="2">
        <v>37246.143939393944</v>
      </c>
      <c r="E46" s="3">
        <f t="shared" si="24"/>
        <v>0.43752002853701055</v>
      </c>
      <c r="F46" s="4" t="str">
        <f t="shared" ref="F46:F51" si="25">IF(E46&lt;=0.25,"YES","NO")</f>
        <v>NO</v>
      </c>
      <c r="G46" s="4">
        <f>IF(F46="YES",1,0)</f>
        <v>0</v>
      </c>
      <c r="H46" s="3">
        <f t="shared" ref="H46:H51" si="26">ABS(C46-D46)</f>
        <v>11336.143939393944</v>
      </c>
    </row>
    <row r="47" spans="1:8" x14ac:dyDescent="0.2">
      <c r="B47">
        <v>19</v>
      </c>
      <c r="C47">
        <v>15052</v>
      </c>
      <c r="D47" s="2">
        <v>8742.4696969696979</v>
      </c>
      <c r="E47" s="3">
        <f t="shared" si="24"/>
        <v>0.41918218861482209</v>
      </c>
      <c r="F47" s="4" t="str">
        <f t="shared" si="25"/>
        <v>NO</v>
      </c>
      <c r="G47" s="4">
        <f t="shared" ref="G47:G51" si="27">IF(F47="YES",1,0)</f>
        <v>0</v>
      </c>
      <c r="H47" s="3">
        <f t="shared" si="26"/>
        <v>6309.5303030303021</v>
      </c>
    </row>
    <row r="48" spans="1:8" x14ac:dyDescent="0.2">
      <c r="B48">
        <v>30</v>
      </c>
      <c r="C48">
        <v>1798</v>
      </c>
      <c r="D48" s="2">
        <v>2525.4426877470355</v>
      </c>
      <c r="E48" s="3">
        <f t="shared" si="24"/>
        <v>0.404584364709141</v>
      </c>
      <c r="F48" s="4" t="str">
        <f t="shared" si="25"/>
        <v>NO</v>
      </c>
      <c r="G48" s="4">
        <f t="shared" si="27"/>
        <v>0</v>
      </c>
      <c r="H48" s="3">
        <f t="shared" si="26"/>
        <v>727.44268774703551</v>
      </c>
    </row>
    <row r="49" spans="2:8" x14ac:dyDescent="0.2">
      <c r="B49">
        <v>39</v>
      </c>
      <c r="C49">
        <v>5787</v>
      </c>
      <c r="D49" s="2">
        <v>7420.9515418502206</v>
      </c>
      <c r="E49" s="3">
        <f t="shared" si="24"/>
        <v>0.28234863346297229</v>
      </c>
      <c r="F49" s="4" t="str">
        <f t="shared" si="25"/>
        <v>NO</v>
      </c>
      <c r="G49" s="4">
        <f t="shared" si="27"/>
        <v>0</v>
      </c>
      <c r="H49" s="3">
        <f t="shared" si="26"/>
        <v>1633.9515418502206</v>
      </c>
    </row>
    <row r="50" spans="2:8" x14ac:dyDescent="0.2">
      <c r="B50">
        <v>48</v>
      </c>
      <c r="C50">
        <v>11023</v>
      </c>
      <c r="D50" s="2">
        <v>14743.869863013699</v>
      </c>
      <c r="E50" s="3">
        <f>ABS(C50-D50)/C50</f>
        <v>0.33755509961114932</v>
      </c>
      <c r="F50" s="4" t="str">
        <f t="shared" si="25"/>
        <v>NO</v>
      </c>
      <c r="G50" s="4">
        <f t="shared" si="27"/>
        <v>0</v>
      </c>
      <c r="H50" s="3">
        <f t="shared" si="26"/>
        <v>3720.8698630136987</v>
      </c>
    </row>
    <row r="51" spans="2:8" x14ac:dyDescent="0.2">
      <c r="B51">
        <v>49</v>
      </c>
      <c r="C51">
        <v>1755</v>
      </c>
      <c r="D51" s="2">
        <v>1820.4594594594594</v>
      </c>
      <c r="E51" s="3">
        <f>ABS(C51-D51)/C51</f>
        <v>3.7298837298837248E-2</v>
      </c>
      <c r="F51" s="4" t="str">
        <f t="shared" si="25"/>
        <v>YES</v>
      </c>
      <c r="G51" s="4">
        <f t="shared" si="27"/>
        <v>1</v>
      </c>
      <c r="H51" s="3">
        <f t="shared" si="26"/>
        <v>65.459459459459367</v>
      </c>
    </row>
    <row r="52" spans="2:8" x14ac:dyDescent="0.2">
      <c r="D52" t="s">
        <v>21</v>
      </c>
      <c r="E52" s="3">
        <f>AVERAGE(E31:E51)</f>
        <v>0.54210227737767547</v>
      </c>
      <c r="F52" t="s">
        <v>20</v>
      </c>
      <c r="G52" s="5">
        <f>AVERAGE(G31:G51)</f>
        <v>0.23809523809523808</v>
      </c>
    </row>
    <row r="53" spans="2:8" x14ac:dyDescent="0.2">
      <c r="D53" t="s">
        <v>22</v>
      </c>
      <c r="E53" s="3">
        <f>MEDIAN(E31:E51)</f>
        <v>0.404584364709141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zoomScale="150" zoomScaleNormal="150" workbookViewId="0">
      <selection activeCell="G18" sqref="G18"/>
    </sheetView>
  </sheetViews>
  <sheetFormatPr baseColWidth="10" defaultRowHeight="16" x14ac:dyDescent="0.2"/>
  <sheetData>
    <row r="2" spans="1:6" x14ac:dyDescent="0.2">
      <c r="A2" t="s">
        <v>73</v>
      </c>
      <c r="B2" t="s">
        <v>74</v>
      </c>
      <c r="C2" t="s">
        <v>75</v>
      </c>
      <c r="D2" s="4" t="s">
        <v>21</v>
      </c>
      <c r="E2" s="4" t="s">
        <v>76</v>
      </c>
      <c r="F2" s="4" t="s">
        <v>22</v>
      </c>
    </row>
    <row r="3" spans="1:6" x14ac:dyDescent="0.2">
      <c r="A3" s="29" t="s">
        <v>77</v>
      </c>
      <c r="B3" s="4" t="s">
        <v>78</v>
      </c>
      <c r="C3" s="4" t="s">
        <v>80</v>
      </c>
      <c r="D3" s="19">
        <f>'Aggregate-K1'!E52</f>
        <v>0.54210227737767547</v>
      </c>
      <c r="E3" s="19">
        <f>'Aggregate-K1'!G52</f>
        <v>0.23809523809523808</v>
      </c>
      <c r="F3" s="19">
        <f>'Aggregate-K1'!E53</f>
        <v>0.404584364709141</v>
      </c>
    </row>
    <row r="4" spans="1:6" x14ac:dyDescent="0.2">
      <c r="A4" s="29"/>
      <c r="B4" s="29" t="s">
        <v>79</v>
      </c>
      <c r="C4" s="4" t="s">
        <v>52</v>
      </c>
      <c r="D4" s="19">
        <f>'K2-AVG'!G74</f>
        <v>0.50755412281617152</v>
      </c>
      <c r="E4" s="20">
        <f>'K2-AVG'!I74</f>
        <v>0.42857142857142855</v>
      </c>
      <c r="F4" s="20">
        <f>'K2-AVG'!G75</f>
        <v>0.33673974913038895</v>
      </c>
    </row>
    <row r="5" spans="1:6" x14ac:dyDescent="0.2">
      <c r="A5" s="29"/>
      <c r="B5" s="29"/>
      <c r="C5" s="4" t="s">
        <v>81</v>
      </c>
      <c r="D5" s="20">
        <f>'K2-IWM'!G74</f>
        <v>0.43949334653302069</v>
      </c>
      <c r="E5" s="19">
        <f>'K2-IWM'!I74</f>
        <v>0.38095238095238093</v>
      </c>
      <c r="F5" s="19">
        <f>'K2-IWM'!G75</f>
        <v>0.36510613939813363</v>
      </c>
    </row>
    <row r="6" spans="1:6" x14ac:dyDescent="0.2">
      <c r="A6" s="29"/>
      <c r="B6" s="29" t="s">
        <v>82</v>
      </c>
      <c r="C6" s="4" t="s">
        <v>52</v>
      </c>
      <c r="D6" s="19">
        <f>'K3-AVG'!G74</f>
        <v>0.47762289506067368</v>
      </c>
      <c r="E6" s="19">
        <f>'K3-AVG'!I74</f>
        <v>0.33333333333333331</v>
      </c>
      <c r="F6" s="19">
        <f>'K3-AVG'!G75</f>
        <v>0.35142187945080083</v>
      </c>
    </row>
    <row r="7" spans="1:6" x14ac:dyDescent="0.2">
      <c r="A7" s="29"/>
      <c r="B7" s="29"/>
      <c r="C7" s="4" t="s">
        <v>81</v>
      </c>
      <c r="D7" s="20">
        <f>'K3-IWM'!G74</f>
        <v>0.43706686154579166</v>
      </c>
      <c r="E7" s="20">
        <f>'K3-IWM'!I74</f>
        <v>0.42857142857142855</v>
      </c>
      <c r="F7" s="20">
        <f>'K3-IWM'!G75</f>
        <v>0.35928337773711233</v>
      </c>
    </row>
    <row r="8" spans="1:6" x14ac:dyDescent="0.2">
      <c r="A8" s="29"/>
      <c r="B8" s="29"/>
      <c r="C8" s="4" t="s">
        <v>26</v>
      </c>
      <c r="D8" s="21">
        <f>'K3-MED'!G67</f>
        <v>0.4602678433779494</v>
      </c>
      <c r="E8" s="21">
        <f>'K3-MED'!I67</f>
        <v>0.42857142857142855</v>
      </c>
      <c r="F8" s="21">
        <f>'K3-MED'!G68</f>
        <v>0.31275659580328585</v>
      </c>
    </row>
    <row r="9" spans="1:6" x14ac:dyDescent="0.2">
      <c r="A9" s="29"/>
      <c r="B9" s="29" t="s">
        <v>83</v>
      </c>
      <c r="C9" s="4" t="s">
        <v>52</v>
      </c>
      <c r="D9" s="19">
        <f>'K4-AVG'!G74</f>
        <v>0.49967946540027491</v>
      </c>
      <c r="E9" s="19">
        <f>'K4-AVG'!I74</f>
        <v>0.19047619047619047</v>
      </c>
      <c r="F9" s="19">
        <f>'K4-AVG'!G75</f>
        <v>0.46815439149523719</v>
      </c>
    </row>
    <row r="10" spans="1:6" x14ac:dyDescent="0.2">
      <c r="A10" s="29"/>
      <c r="B10" s="29"/>
      <c r="C10" s="4" t="s">
        <v>81</v>
      </c>
      <c r="D10" s="19">
        <f>'K4-IWM'!G74</f>
        <v>0.45998670145579368</v>
      </c>
      <c r="E10" s="19">
        <f>'K4-IWM'!I74</f>
        <v>0.33333333333333331</v>
      </c>
      <c r="F10" s="19">
        <f>'K4-IWM'!G75</f>
        <v>0.40940525277877382</v>
      </c>
    </row>
    <row r="11" spans="1:6" x14ac:dyDescent="0.2">
      <c r="A11" s="29"/>
      <c r="B11" s="29"/>
      <c r="C11" s="4" t="s">
        <v>26</v>
      </c>
      <c r="D11" s="19">
        <f>'K4-MED'!G74</f>
        <v>0.55650490570623901</v>
      </c>
      <c r="E11" s="19">
        <f>'K4-MED'!I74</f>
        <v>0.2857142857142857</v>
      </c>
      <c r="F11" s="19">
        <f>'K4-MED'!G75</f>
        <v>0.47062937872272498</v>
      </c>
    </row>
    <row r="12" spans="1:6" x14ac:dyDescent="0.2">
      <c r="A12" s="29"/>
      <c r="B12" s="29" t="s">
        <v>84</v>
      </c>
      <c r="C12" s="4" t="s">
        <v>52</v>
      </c>
      <c r="D12" s="19">
        <f>'K5-AVG'!G74</f>
        <v>0.51069930514879747</v>
      </c>
      <c r="E12" s="19">
        <f>'K5-AVG'!I74</f>
        <v>0.23809523809523808</v>
      </c>
      <c r="F12" s="19">
        <f>'K5-AVG'!G75</f>
        <v>0.45381352238583411</v>
      </c>
    </row>
    <row r="13" spans="1:6" x14ac:dyDescent="0.2">
      <c r="A13" s="29"/>
      <c r="B13" s="29"/>
      <c r="C13" s="4" t="s">
        <v>81</v>
      </c>
      <c r="D13" s="19">
        <f>'K5-IWM'!G74</f>
        <v>0.47846767284627312</v>
      </c>
      <c r="E13" s="19">
        <f>'K5-IWM'!I74</f>
        <v>0.23809523809523808</v>
      </c>
      <c r="F13" s="19">
        <f>'K5-IWM'!G75</f>
        <v>0.40317727038225859</v>
      </c>
    </row>
    <row r="14" spans="1:6" x14ac:dyDescent="0.2">
      <c r="A14" s="29"/>
      <c r="B14" s="29"/>
      <c r="C14" s="4" t="s">
        <v>26</v>
      </c>
      <c r="D14" s="19">
        <f>'K5-MED'!G74</f>
        <v>0.55612010917977661</v>
      </c>
      <c r="E14" s="19">
        <f>'K5-MED'!I74</f>
        <v>0.2857142857142857</v>
      </c>
      <c r="F14" s="19">
        <f>'K5-MED'!G75</f>
        <v>0.4565973854979779</v>
      </c>
    </row>
    <row r="15" spans="1:6" x14ac:dyDescent="0.2">
      <c r="A15" s="28" t="s">
        <v>88</v>
      </c>
      <c r="B15" s="25" t="s">
        <v>78</v>
      </c>
      <c r="C15" s="25" t="s">
        <v>80</v>
      </c>
      <c r="D15" s="26">
        <v>0.54</v>
      </c>
      <c r="E15" s="26">
        <v>0.24</v>
      </c>
      <c r="F15" s="26">
        <v>0.4</v>
      </c>
    </row>
    <row r="16" spans="1:6" x14ac:dyDescent="0.2">
      <c r="A16" s="28"/>
      <c r="B16" s="28" t="s">
        <v>79</v>
      </c>
      <c r="C16" s="25" t="s">
        <v>52</v>
      </c>
      <c r="D16" s="26">
        <v>0.39</v>
      </c>
      <c r="E16" s="26">
        <v>0.48</v>
      </c>
      <c r="F16" s="26">
        <v>0.34</v>
      </c>
    </row>
    <row r="17" spans="1:6" x14ac:dyDescent="0.2">
      <c r="A17" s="28"/>
      <c r="B17" s="28"/>
      <c r="C17" s="25" t="s">
        <v>81</v>
      </c>
      <c r="D17" s="26">
        <v>0.46</v>
      </c>
      <c r="E17" s="26">
        <v>0.43</v>
      </c>
      <c r="F17" s="26">
        <v>0.3</v>
      </c>
    </row>
    <row r="18" spans="1:6" x14ac:dyDescent="0.2">
      <c r="A18" s="28"/>
      <c r="B18" s="28" t="s">
        <v>82</v>
      </c>
      <c r="C18" s="25" t="s">
        <v>52</v>
      </c>
      <c r="D18" s="26">
        <v>0.4</v>
      </c>
      <c r="E18" s="26">
        <v>0.38</v>
      </c>
      <c r="F18" s="26">
        <v>0.26</v>
      </c>
    </row>
    <row r="19" spans="1:6" x14ac:dyDescent="0.2">
      <c r="A19" s="28"/>
      <c r="B19" s="28"/>
      <c r="C19" s="25" t="s">
        <v>81</v>
      </c>
      <c r="D19" s="26">
        <v>0.39</v>
      </c>
      <c r="E19" s="26">
        <v>0.43</v>
      </c>
      <c r="F19" s="26">
        <v>0.36</v>
      </c>
    </row>
    <row r="20" spans="1:6" x14ac:dyDescent="0.2">
      <c r="A20" s="28"/>
      <c r="B20" s="28"/>
      <c r="C20" s="25" t="s">
        <v>26</v>
      </c>
      <c r="D20" s="26">
        <v>0.46</v>
      </c>
      <c r="E20" s="26">
        <v>0.43</v>
      </c>
      <c r="F20" s="26">
        <v>0.31</v>
      </c>
    </row>
    <row r="21" spans="1:6" x14ac:dyDescent="0.2">
      <c r="A21" s="28"/>
      <c r="B21" s="28" t="s">
        <v>83</v>
      </c>
      <c r="C21" s="25" t="s">
        <v>52</v>
      </c>
      <c r="D21" s="26">
        <v>0.43</v>
      </c>
      <c r="E21" s="26">
        <v>0.28999999999999998</v>
      </c>
      <c r="F21" s="26">
        <v>0.41</v>
      </c>
    </row>
    <row r="22" spans="1:6" x14ac:dyDescent="0.2">
      <c r="A22" s="28"/>
      <c r="B22" s="28"/>
      <c r="C22" s="25" t="s">
        <v>81</v>
      </c>
      <c r="D22" s="26">
        <v>0.4</v>
      </c>
      <c r="E22" s="26">
        <v>0.43</v>
      </c>
      <c r="F22" s="26">
        <v>0.31</v>
      </c>
    </row>
    <row r="23" spans="1:6" x14ac:dyDescent="0.2">
      <c r="A23" s="28"/>
      <c r="B23" s="28"/>
      <c r="C23" s="25" t="s">
        <v>26</v>
      </c>
      <c r="D23" s="27">
        <v>0.5</v>
      </c>
      <c r="E23" s="27">
        <v>0.48</v>
      </c>
      <c r="F23" s="27">
        <v>0.28000000000000003</v>
      </c>
    </row>
    <row r="24" spans="1:6" x14ac:dyDescent="0.2">
      <c r="A24" s="28"/>
      <c r="B24" s="28" t="s">
        <v>84</v>
      </c>
      <c r="C24" s="25" t="s">
        <v>52</v>
      </c>
      <c r="D24" s="26">
        <v>0.47</v>
      </c>
      <c r="E24" s="26">
        <v>0.28999999999999998</v>
      </c>
      <c r="F24" s="26">
        <v>0.44</v>
      </c>
    </row>
    <row r="25" spans="1:6" x14ac:dyDescent="0.2">
      <c r="A25" s="28"/>
      <c r="B25" s="28"/>
      <c r="C25" s="25" t="s">
        <v>81</v>
      </c>
      <c r="D25" s="26">
        <v>0.43</v>
      </c>
      <c r="E25" s="26">
        <v>0.28999999999999998</v>
      </c>
      <c r="F25" s="26">
        <v>0.37</v>
      </c>
    </row>
    <row r="26" spans="1:6" x14ac:dyDescent="0.2">
      <c r="A26" s="28"/>
      <c r="B26" s="28"/>
      <c r="C26" s="25" t="s">
        <v>26</v>
      </c>
      <c r="D26" s="26">
        <v>0.5</v>
      </c>
      <c r="E26" s="26">
        <v>0.33</v>
      </c>
      <c r="F26" s="26">
        <v>0.35</v>
      </c>
    </row>
  </sheetData>
  <sortState ref="I16:K27">
    <sortCondition ref="I16"/>
  </sortState>
  <mergeCells count="10">
    <mergeCell ref="B6:B8"/>
    <mergeCell ref="B9:B11"/>
    <mergeCell ref="B12:B14"/>
    <mergeCell ref="B4:B5"/>
    <mergeCell ref="A3:A14"/>
    <mergeCell ref="B16:B17"/>
    <mergeCell ref="B18:B20"/>
    <mergeCell ref="B21:B23"/>
    <mergeCell ref="B24:B26"/>
    <mergeCell ref="A15:A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5"/>
  <sheetViews>
    <sheetView topLeftCell="A56" zoomScale="139" zoomScaleNormal="139" workbookViewId="0">
      <selection activeCell="E74" sqref="E74:I75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5.6640625" bestFit="1" customWidth="1"/>
    <col min="4" max="4" width="7.33203125" bestFit="1" customWidth="1"/>
    <col min="5" max="5" width="7.5" bestFit="1" customWidth="1"/>
    <col min="6" max="6" width="9.83203125" bestFit="1" customWidth="1"/>
    <col min="7" max="7" width="7.6640625" bestFit="1" customWidth="1"/>
    <col min="8" max="8" width="11.5" bestFit="1" customWidth="1"/>
    <col min="9" max="9" width="7.83203125" bestFit="1" customWidth="1"/>
    <col min="10" max="10" width="8.83203125" bestFit="1" customWidth="1"/>
    <col min="11" max="11" width="7.33203125" bestFit="1" customWidth="1"/>
    <col min="12" max="12" width="8.83203125" bestFit="1" customWidth="1"/>
    <col min="13" max="13" width="4.6640625" customWidth="1"/>
    <col min="14" max="14" width="14.5" bestFit="1" customWidth="1"/>
    <col min="15" max="18" width="7.6640625" bestFit="1" customWidth="1"/>
    <col min="19" max="19" width="8.83203125" bestFit="1" customWidth="1"/>
    <col min="20" max="21" width="7.6640625" bestFit="1" customWidth="1"/>
    <col min="22" max="22" width="8.83203125" bestFit="1" customWidth="1"/>
  </cols>
  <sheetData>
    <row r="2" spans="1:22" x14ac:dyDescent="0.2">
      <c r="B2" t="s">
        <v>11</v>
      </c>
      <c r="C2" t="s">
        <v>12</v>
      </c>
      <c r="D2" t="s">
        <v>13</v>
      </c>
      <c r="E2" t="s">
        <v>14</v>
      </c>
      <c r="F2" t="s">
        <v>16</v>
      </c>
      <c r="G2" t="s">
        <v>17</v>
      </c>
      <c r="H2" t="s">
        <v>19</v>
      </c>
      <c r="I2" t="s">
        <v>18</v>
      </c>
      <c r="J2" t="s">
        <v>24</v>
      </c>
      <c r="O2" t="s">
        <v>23</v>
      </c>
      <c r="P2" t="s">
        <v>29</v>
      </c>
      <c r="Q2" t="s">
        <v>30</v>
      </c>
      <c r="R2" t="s">
        <v>44</v>
      </c>
      <c r="S2" t="s">
        <v>45</v>
      </c>
      <c r="T2" t="s">
        <v>46</v>
      </c>
      <c r="U2" t="s">
        <v>47</v>
      </c>
      <c r="V2" t="s">
        <v>31</v>
      </c>
    </row>
    <row r="3" spans="1:22" x14ac:dyDescent="0.2">
      <c r="A3" t="s">
        <v>23</v>
      </c>
      <c r="B3">
        <v>1</v>
      </c>
      <c r="C3" s="9">
        <v>647</v>
      </c>
      <c r="D3" s="9">
        <v>8</v>
      </c>
      <c r="E3" s="9">
        <v>7871</v>
      </c>
      <c r="F3" s="3">
        <v>12444.784360189575</v>
      </c>
      <c r="G3" s="3">
        <f t="shared" ref="G3:G8" si="0">ABS(E3-F3)/E3</f>
        <v>0.58109317242911629</v>
      </c>
      <c r="H3" s="4" t="str">
        <f>IF(G3&lt;=0.25,"YES","NO")</f>
        <v>NO</v>
      </c>
      <c r="I3" s="4">
        <f>IF(H3="YES",1,0)</f>
        <v>0</v>
      </c>
      <c r="J3" s="10">
        <f>ABS(E3-F3)</f>
        <v>4573.7843601895747</v>
      </c>
      <c r="K3" t="s">
        <v>4</v>
      </c>
      <c r="L3" s="3">
        <f>MIN(J3:J9)</f>
        <v>46.09973045822062</v>
      </c>
      <c r="M3" s="3"/>
      <c r="N3" t="s">
        <v>25</v>
      </c>
      <c r="O3" s="3">
        <f>L4</f>
        <v>262.41967871485963</v>
      </c>
      <c r="P3" s="3">
        <f>L14</f>
        <v>42.812370117759883</v>
      </c>
      <c r="Q3" s="3">
        <f>L24</f>
        <v>356.17098445595866</v>
      </c>
      <c r="R3" s="3">
        <f>L34</f>
        <v>473.74470789165616</v>
      </c>
      <c r="S3" s="3">
        <f>L44</f>
        <v>548.40780713735603</v>
      </c>
      <c r="T3" s="3">
        <f>L55</f>
        <v>726.52394826606042</v>
      </c>
      <c r="U3" s="3">
        <f>L65</f>
        <v>1065.0571931578606</v>
      </c>
      <c r="V3" s="3">
        <f>'Aggregate-K1'!K4</f>
        <v>280.86614173228372</v>
      </c>
    </row>
    <row r="4" spans="1:22" x14ac:dyDescent="0.2">
      <c r="B4">
        <v>2</v>
      </c>
      <c r="C4" s="9">
        <v>130</v>
      </c>
      <c r="D4" s="9">
        <v>9</v>
      </c>
      <c r="E4" s="9">
        <v>845</v>
      </c>
      <c r="F4" s="3">
        <v>1083.3333333333335</v>
      </c>
      <c r="G4" s="3">
        <f t="shared" si="0"/>
        <v>0.28205128205128221</v>
      </c>
      <c r="H4" s="4" t="str">
        <f t="shared" ref="H4:H9" si="1">IF(G4&lt;=0.25,"YES","NO")</f>
        <v>NO</v>
      </c>
      <c r="I4" s="4">
        <f>IF(H4="YES",1,0)</f>
        <v>0</v>
      </c>
      <c r="J4" s="10">
        <f t="shared" ref="J4:J9" si="2">ABS(E4-F4)</f>
        <v>238.33333333333348</v>
      </c>
      <c r="K4" t="s">
        <v>25</v>
      </c>
      <c r="L4" s="3">
        <f>QUARTILE(J3:J9,1)</f>
        <v>262.41967871485963</v>
      </c>
      <c r="M4" s="3"/>
      <c r="N4" t="s">
        <v>48</v>
      </c>
      <c r="O4" s="3">
        <f>L5-L4</f>
        <v>191.10357709909363</v>
      </c>
      <c r="P4" s="3">
        <f>L15-L14</f>
        <v>155.18762988224012</v>
      </c>
      <c r="Q4" s="3">
        <f>L25-L24</f>
        <v>1433.5940428664458</v>
      </c>
      <c r="R4" s="3">
        <f>L35-L34</f>
        <v>1756.8645817258298</v>
      </c>
      <c r="S4" s="3">
        <f>L45-L44</f>
        <v>396.73057406368844</v>
      </c>
      <c r="T4" s="3">
        <f>L56-L55</f>
        <v>429.52431719396873</v>
      </c>
      <c r="U4" s="3">
        <f>L66-L65</f>
        <v>2204.1610537115494</v>
      </c>
      <c r="V4" s="3">
        <f>'Aggregate-K1'!K5-'Aggregate-K1'!K4</f>
        <v>172.65711408166953</v>
      </c>
    </row>
    <row r="5" spans="1:22" x14ac:dyDescent="0.2">
      <c r="B5">
        <v>3</v>
      </c>
      <c r="C5" s="9">
        <v>254</v>
      </c>
      <c r="D5" s="9">
        <v>6</v>
      </c>
      <c r="E5" s="9">
        <v>2330</v>
      </c>
      <c r="F5" s="3">
        <v>2616.5060240963858</v>
      </c>
      <c r="G5" s="3">
        <f t="shared" si="0"/>
        <v>0.12296395883965054</v>
      </c>
      <c r="H5" s="4" t="str">
        <f t="shared" si="1"/>
        <v>YES</v>
      </c>
      <c r="I5" s="4">
        <f t="shared" ref="I5:I9" si="3">IF(H5="YES",1,0)</f>
        <v>1</v>
      </c>
      <c r="J5" s="10">
        <f t="shared" si="2"/>
        <v>286.50602409638577</v>
      </c>
      <c r="K5" t="s">
        <v>26</v>
      </c>
      <c r="L5" s="6">
        <f>MEDIAN(J3:J9)</f>
        <v>453.52325581395326</v>
      </c>
      <c r="M5" s="6"/>
      <c r="N5" t="s">
        <v>49</v>
      </c>
      <c r="O5" s="3">
        <f>L6-L5</f>
        <v>3366.6607089833838</v>
      </c>
      <c r="P5" s="3">
        <f>L16-L15</f>
        <v>730.89741869222871</v>
      </c>
      <c r="Q5" s="3">
        <f>L26-L25</f>
        <v>841.39952792910708</v>
      </c>
      <c r="R5" s="3">
        <f>L36-L35</f>
        <v>3308.5301152928878</v>
      </c>
      <c r="S5" s="3">
        <f>L46-L45</f>
        <v>874.45696175327203</v>
      </c>
      <c r="T5" s="3">
        <f>L57-L56</f>
        <v>2245.4530889278799</v>
      </c>
      <c r="U5" s="3">
        <f>L67-L66</f>
        <v>2383.5852713733311</v>
      </c>
      <c r="V5" s="3">
        <f>'Aggregate-K1'!K6-'Aggregate-K1'!K5</f>
        <v>2613.060313591146</v>
      </c>
    </row>
    <row r="6" spans="1:22" x14ac:dyDescent="0.2">
      <c r="B6">
        <v>4</v>
      </c>
      <c r="C6" s="9">
        <v>1056</v>
      </c>
      <c r="D6" s="9">
        <v>2</v>
      </c>
      <c r="E6" s="9">
        <v>21272</v>
      </c>
      <c r="F6" s="3">
        <v>14797.70686857761</v>
      </c>
      <c r="G6" s="3">
        <f t="shared" si="0"/>
        <v>0.30435751840082692</v>
      </c>
      <c r="H6" s="4" t="str">
        <f t="shared" si="1"/>
        <v>NO</v>
      </c>
      <c r="I6" s="4">
        <f t="shared" si="3"/>
        <v>0</v>
      </c>
      <c r="J6" s="10">
        <f t="shared" si="2"/>
        <v>6474.2931314223897</v>
      </c>
      <c r="K6" t="s">
        <v>27</v>
      </c>
      <c r="L6" s="3">
        <f>QUARTILE(J3:J9,3)</f>
        <v>3820.183964797337</v>
      </c>
      <c r="M6" s="3"/>
      <c r="N6" t="s">
        <v>50</v>
      </c>
      <c r="O6" s="3">
        <f>L7-L6</f>
        <v>2654.1091666250527</v>
      </c>
      <c r="P6" s="3">
        <f>L17-L16</f>
        <v>1374.904147887406</v>
      </c>
      <c r="Q6" s="3">
        <f>L27-L26</f>
        <v>2947.5815985946424</v>
      </c>
      <c r="R6" s="3">
        <f>L37-L36</f>
        <v>1463.4834052433607</v>
      </c>
      <c r="S6" s="3">
        <f>L47-L46</f>
        <v>9983.4950184914651</v>
      </c>
      <c r="T6" s="3">
        <f>L58-L57</f>
        <v>5781.8314684809029</v>
      </c>
      <c r="U6" s="3">
        <f>L68-L67</f>
        <v>1018.5227975467351</v>
      </c>
      <c r="V6" s="3">
        <f>'Aggregate-K1'!K7-'Aggregate-K1'!K6</f>
        <v>17619.022779801253</v>
      </c>
    </row>
    <row r="7" spans="1:22" x14ac:dyDescent="0.2">
      <c r="B7">
        <v>5</v>
      </c>
      <c r="C7" s="9">
        <v>383</v>
      </c>
      <c r="D7" s="9">
        <v>4</v>
      </c>
      <c r="E7" s="9">
        <v>4224</v>
      </c>
      <c r="F7" s="3">
        <v>4177.9002695417794</v>
      </c>
      <c r="G7" s="3">
        <f t="shared" si="0"/>
        <v>1.0913761945601473E-2</v>
      </c>
      <c r="H7" s="4" t="str">
        <f t="shared" si="1"/>
        <v>YES</v>
      </c>
      <c r="I7" s="4">
        <f t="shared" si="3"/>
        <v>1</v>
      </c>
      <c r="J7" s="10">
        <f t="shared" si="2"/>
        <v>46.09973045822062</v>
      </c>
      <c r="K7" t="s">
        <v>28</v>
      </c>
      <c r="L7" s="3">
        <f>MAX(J3:J9)</f>
        <v>6474.2931314223897</v>
      </c>
      <c r="M7" s="3"/>
      <c r="N7" t="s">
        <v>51</v>
      </c>
      <c r="O7" s="3">
        <f>L4-L3</f>
        <v>216.31994825663901</v>
      </c>
      <c r="P7" s="3">
        <f>L14-L13</f>
        <v>37.99698550237531</v>
      </c>
      <c r="Q7" s="3">
        <f>L24-L23</f>
        <v>318.11411241804399</v>
      </c>
      <c r="R7" s="3">
        <f>L34-L33</f>
        <v>330.68973568659112</v>
      </c>
      <c r="S7" s="3">
        <f>L44-L43</f>
        <v>281.49871622826515</v>
      </c>
      <c r="T7" s="3">
        <f>L55-L54</f>
        <v>525.37492865821741</v>
      </c>
      <c r="U7" s="3">
        <f>L65-L64</f>
        <v>803.2384881218893</v>
      </c>
      <c r="V7" s="3">
        <f>'Aggregate-K1'!K4-'Aggregate-K1'!K3</f>
        <v>276.05075711689915</v>
      </c>
    </row>
    <row r="8" spans="1:22" x14ac:dyDescent="0.2">
      <c r="B8">
        <v>6</v>
      </c>
      <c r="C8" s="9">
        <v>345</v>
      </c>
      <c r="D8" s="9">
        <v>8</v>
      </c>
      <c r="E8" s="9">
        <v>2826</v>
      </c>
      <c r="F8" s="3">
        <v>2372.4767441860467</v>
      </c>
      <c r="G8" s="3">
        <f t="shared" si="0"/>
        <v>0.16048239766948097</v>
      </c>
      <c r="H8" s="4" t="str">
        <f t="shared" si="1"/>
        <v>YES</v>
      </c>
      <c r="I8" s="4">
        <f t="shared" si="3"/>
        <v>1</v>
      </c>
      <c r="J8" s="10">
        <f t="shared" si="2"/>
        <v>453.52325581395326</v>
      </c>
    </row>
    <row r="9" spans="1:22" x14ac:dyDescent="0.2">
      <c r="B9">
        <v>7</v>
      </c>
      <c r="C9" s="9">
        <v>209</v>
      </c>
      <c r="D9" s="9">
        <v>3</v>
      </c>
      <c r="E9" s="9">
        <v>7320</v>
      </c>
      <c r="F9" s="3">
        <v>4253.4164305949007</v>
      </c>
      <c r="G9" s="3">
        <f>ABS(E9-F9)/E9</f>
        <v>0.4189321816127185</v>
      </c>
      <c r="H9" s="4" t="str">
        <f t="shared" si="1"/>
        <v>NO</v>
      </c>
      <c r="I9" s="4">
        <f t="shared" si="3"/>
        <v>0</v>
      </c>
      <c r="J9" s="10">
        <f t="shared" si="2"/>
        <v>3066.5835694050993</v>
      </c>
    </row>
    <row r="10" spans="1:22" x14ac:dyDescent="0.2">
      <c r="F10" t="s">
        <v>21</v>
      </c>
      <c r="G10" s="3">
        <f>AVERAGE(G3:G9)</f>
        <v>0.26868489613552526</v>
      </c>
      <c r="H10" t="s">
        <v>20</v>
      </c>
      <c r="I10" s="5">
        <f>AVERAGE(I3:I9)</f>
        <v>0.42857142857142855</v>
      </c>
    </row>
    <row r="11" spans="1:22" x14ac:dyDescent="0.2">
      <c r="F11" t="s">
        <v>22</v>
      </c>
      <c r="G11" s="3">
        <f>MEDIAN(G3:G9)</f>
        <v>0.28205128205128221</v>
      </c>
    </row>
    <row r="12" spans="1:22" x14ac:dyDescent="0.2">
      <c r="G12" s="3"/>
    </row>
    <row r="13" spans="1:22" x14ac:dyDescent="0.2">
      <c r="A13" t="s">
        <v>29</v>
      </c>
      <c r="B13">
        <v>10</v>
      </c>
      <c r="C13">
        <v>181</v>
      </c>
      <c r="D13">
        <v>3</v>
      </c>
      <c r="E13">
        <v>4300</v>
      </c>
      <c r="F13">
        <v>1996.1984334203655</v>
      </c>
      <c r="G13" s="3">
        <f t="shared" ref="G13:G19" si="4">ABS(E13-F13)/E13</f>
        <v>0.53576780618131037</v>
      </c>
      <c r="H13" s="4" t="str">
        <f>IF(G13&lt;=0.25,"YES","NO")</f>
        <v>NO</v>
      </c>
      <c r="I13" s="4">
        <f>IF(H13="YES",1,0)</f>
        <v>0</v>
      </c>
      <c r="J13" s="10">
        <f>ABS(E13-F13)</f>
        <v>2303.8015665796347</v>
      </c>
      <c r="K13" t="s">
        <v>4</v>
      </c>
      <c r="L13" s="3">
        <f>MIN(J13:J19)</f>
        <v>4.8153846153845734</v>
      </c>
    </row>
    <row r="14" spans="1:22" x14ac:dyDescent="0.2">
      <c r="B14">
        <v>11</v>
      </c>
      <c r="C14">
        <v>739</v>
      </c>
      <c r="D14">
        <v>6</v>
      </c>
      <c r="E14">
        <v>4150</v>
      </c>
      <c r="F14">
        <v>5726.9286956521737</v>
      </c>
      <c r="G14" s="3">
        <f t="shared" si="4"/>
        <v>0.37998281822943947</v>
      </c>
      <c r="H14" s="4" t="str">
        <f>IF(G14&lt;=0.25,"YES","NO")</f>
        <v>NO</v>
      </c>
      <c r="I14" s="4">
        <f>IF(H14="YES",1,0)</f>
        <v>0</v>
      </c>
      <c r="J14" s="10">
        <f>ABS(E14-F14)</f>
        <v>1576.9286956521737</v>
      </c>
      <c r="K14" t="s">
        <v>25</v>
      </c>
      <c r="L14" s="3">
        <f>QUARTILE(J13:J19,1)</f>
        <v>42.812370117759883</v>
      </c>
    </row>
    <row r="15" spans="1:22" x14ac:dyDescent="0.2">
      <c r="B15">
        <v>12</v>
      </c>
      <c r="C15">
        <v>108</v>
      </c>
      <c r="D15">
        <v>7</v>
      </c>
      <c r="E15">
        <v>900</v>
      </c>
      <c r="F15">
        <v>702</v>
      </c>
      <c r="G15" s="3">
        <f t="shared" si="4"/>
        <v>0.22</v>
      </c>
      <c r="H15" s="4" t="str">
        <f>IF(G15&lt;=0.25,"YES","NO")</f>
        <v>YES</v>
      </c>
      <c r="I15" s="4">
        <f>IF(H15="YES",1,0)</f>
        <v>1</v>
      </c>
      <c r="J15" s="10">
        <f>ABS(E15-F15)</f>
        <v>198</v>
      </c>
      <c r="K15" t="s">
        <v>26</v>
      </c>
      <c r="L15" s="6">
        <f>MEDIAN(J13:J19)</f>
        <v>198</v>
      </c>
    </row>
    <row r="16" spans="1:22" x14ac:dyDescent="0.2">
      <c r="B16">
        <v>13</v>
      </c>
      <c r="C16">
        <v>48</v>
      </c>
      <c r="D16">
        <v>6</v>
      </c>
      <c r="E16">
        <v>583</v>
      </c>
      <c r="F16">
        <v>587.81538461538457</v>
      </c>
      <c r="G16" s="3">
        <f t="shared" si="4"/>
        <v>8.2596648634383762E-3</v>
      </c>
      <c r="H16" s="4" t="str">
        <f t="shared" ref="H16:H19" si="5">IF(G16&lt;=0.25,"YES","NO")</f>
        <v>YES</v>
      </c>
      <c r="I16" s="4">
        <f t="shared" ref="I16:I19" si="6">IF(H16="YES",1,0)</f>
        <v>1</v>
      </c>
      <c r="J16" s="10">
        <f t="shared" ref="J16:J19" si="7">ABS(E16-F16)</f>
        <v>4.8153846153845734</v>
      </c>
      <c r="K16" t="s">
        <v>27</v>
      </c>
      <c r="L16" s="3">
        <f>QUARTILE(J13:J19,3)</f>
        <v>928.89741869222871</v>
      </c>
    </row>
    <row r="17" spans="1:12" x14ac:dyDescent="0.2">
      <c r="B17">
        <v>14</v>
      </c>
      <c r="C17">
        <v>249</v>
      </c>
      <c r="D17">
        <v>7</v>
      </c>
      <c r="E17">
        <v>2565</v>
      </c>
      <c r="F17">
        <v>2284.1338582677163</v>
      </c>
      <c r="G17" s="3">
        <f t="shared" si="4"/>
        <v>0.10949947046092932</v>
      </c>
      <c r="H17" s="4" t="str">
        <f t="shared" si="5"/>
        <v>YES</v>
      </c>
      <c r="I17" s="4">
        <f t="shared" si="6"/>
        <v>1</v>
      </c>
      <c r="J17" s="10">
        <f t="shared" si="7"/>
        <v>280.86614173228372</v>
      </c>
      <c r="K17" t="s">
        <v>28</v>
      </c>
      <c r="L17" s="3">
        <f>MAX(J13:J19)</f>
        <v>2303.8015665796347</v>
      </c>
    </row>
    <row r="18" spans="1:12" x14ac:dyDescent="0.2">
      <c r="B18">
        <v>15</v>
      </c>
      <c r="C18">
        <v>371</v>
      </c>
      <c r="D18">
        <v>8</v>
      </c>
      <c r="E18">
        <v>4047</v>
      </c>
      <c r="F18">
        <v>4091.6553524804176</v>
      </c>
      <c r="G18" s="3">
        <f t="shared" si="4"/>
        <v>1.1034186429557105E-2</v>
      </c>
      <c r="H18" s="4" t="str">
        <f t="shared" si="5"/>
        <v>YES</v>
      </c>
      <c r="I18" s="4">
        <f t="shared" si="6"/>
        <v>1</v>
      </c>
      <c r="J18" s="10">
        <f t="shared" si="7"/>
        <v>44.655352480417605</v>
      </c>
    </row>
    <row r="19" spans="1:12" x14ac:dyDescent="0.2">
      <c r="B19">
        <v>16</v>
      </c>
      <c r="C19">
        <v>211</v>
      </c>
      <c r="D19">
        <v>3</v>
      </c>
      <c r="E19">
        <v>1520</v>
      </c>
      <c r="F19">
        <v>1560.9693877551022</v>
      </c>
      <c r="G19" s="3">
        <f t="shared" si="4"/>
        <v>2.6953544575725106E-2</v>
      </c>
      <c r="H19" s="4" t="str">
        <f t="shared" si="5"/>
        <v>YES</v>
      </c>
      <c r="I19" s="4">
        <f t="shared" si="6"/>
        <v>1</v>
      </c>
      <c r="J19" s="10">
        <f t="shared" si="7"/>
        <v>40.969387755102161</v>
      </c>
    </row>
    <row r="20" spans="1:12" x14ac:dyDescent="0.2">
      <c r="F20" t="s">
        <v>21</v>
      </c>
      <c r="G20" s="3">
        <f>AVERAGE(G13:G19)</f>
        <v>0.18449964153434281</v>
      </c>
      <c r="H20" t="s">
        <v>20</v>
      </c>
      <c r="I20" s="5">
        <f>AVERAGE(I13:I19)</f>
        <v>0.7142857142857143</v>
      </c>
    </row>
    <row r="21" spans="1:12" x14ac:dyDescent="0.2">
      <c r="F21" t="s">
        <v>22</v>
      </c>
      <c r="G21" s="3">
        <f>MEDIAN(G13:G19)</f>
        <v>0.10949947046092932</v>
      </c>
    </row>
    <row r="22" spans="1:12" x14ac:dyDescent="0.2">
      <c r="G22" s="3"/>
    </row>
    <row r="23" spans="1:12" x14ac:dyDescent="0.2">
      <c r="A23" t="s">
        <v>32</v>
      </c>
      <c r="B23">
        <v>22</v>
      </c>
      <c r="C23">
        <v>304</v>
      </c>
      <c r="D23">
        <v>7</v>
      </c>
      <c r="E23">
        <v>9369</v>
      </c>
      <c r="F23">
        <v>7579.2349726775956</v>
      </c>
      <c r="G23" s="3">
        <f t="shared" ref="G23:G29" si="8">ABS(E23-F23)/E23</f>
        <v>0.19103052911969307</v>
      </c>
      <c r="H23" s="4" t="str">
        <f>IF(G23&lt;=0.25,"YES","NO")</f>
        <v>YES</v>
      </c>
      <c r="I23" s="4">
        <f>IF(H23="YES",1,0)</f>
        <v>1</v>
      </c>
      <c r="J23" s="10">
        <f>ABS(E23-F23)</f>
        <v>1789.7650273224044</v>
      </c>
      <c r="K23" t="s">
        <v>4</v>
      </c>
      <c r="L23" s="3">
        <f>MIN(J23:J29)</f>
        <v>38.056872037914673</v>
      </c>
    </row>
    <row r="24" spans="1:12" x14ac:dyDescent="0.2">
      <c r="B24">
        <v>23</v>
      </c>
      <c r="C24">
        <v>353</v>
      </c>
      <c r="D24">
        <v>5</v>
      </c>
      <c r="E24">
        <v>7184</v>
      </c>
      <c r="F24">
        <v>5066.7979797979797</v>
      </c>
      <c r="G24" s="3">
        <f t="shared" si="8"/>
        <v>0.29471074891453514</v>
      </c>
      <c r="H24" s="4" t="str">
        <f>IF(G24&lt;=0.25,"YES","NO")</f>
        <v>NO</v>
      </c>
      <c r="I24" s="4">
        <f>IF(H24="YES",1,0)</f>
        <v>0</v>
      </c>
      <c r="J24" s="10">
        <f>ABS(E24-F24)</f>
        <v>2117.2020202020203</v>
      </c>
      <c r="K24" t="s">
        <v>25</v>
      </c>
      <c r="L24" s="3">
        <f>QUARTILE(J23:J29,1)</f>
        <v>356.17098445595866</v>
      </c>
    </row>
    <row r="25" spans="1:12" x14ac:dyDescent="0.2">
      <c r="B25">
        <v>24</v>
      </c>
      <c r="C25">
        <v>567</v>
      </c>
      <c r="D25">
        <v>8</v>
      </c>
      <c r="E25">
        <v>10447</v>
      </c>
      <c r="F25">
        <v>16025.746153846154</v>
      </c>
      <c r="G25" s="3">
        <f t="shared" si="8"/>
        <v>0.53400460934681282</v>
      </c>
      <c r="H25" s="4" t="str">
        <f>IF(G25&lt;=0.25,"YES","NO")</f>
        <v>NO</v>
      </c>
      <c r="I25" s="4">
        <f>IF(H25="YES",1,0)</f>
        <v>0</v>
      </c>
      <c r="J25" s="10">
        <f>ABS(E25-F25)</f>
        <v>5578.7461538461539</v>
      </c>
      <c r="K25" t="s">
        <v>26</v>
      </c>
      <c r="L25" s="6">
        <f>MEDIAN(J23:J29)</f>
        <v>1789.7650273224044</v>
      </c>
    </row>
    <row r="26" spans="1:12" x14ac:dyDescent="0.2">
      <c r="B26">
        <v>25</v>
      </c>
      <c r="C26">
        <v>467</v>
      </c>
      <c r="D26">
        <v>7</v>
      </c>
      <c r="E26">
        <v>5100</v>
      </c>
      <c r="F26">
        <v>8245.1270903010027</v>
      </c>
      <c r="G26" s="3">
        <f t="shared" si="8"/>
        <v>0.61669158633352994</v>
      </c>
      <c r="H26" s="4" t="str">
        <f t="shared" ref="H26:H29" si="9">IF(G26&lt;=0.25,"YES","NO")</f>
        <v>NO</v>
      </c>
      <c r="I26" s="4">
        <f t="shared" ref="I26:I29" si="10">IF(H26="YES",1,0)</f>
        <v>0</v>
      </c>
      <c r="J26" s="10">
        <f t="shared" ref="J26:J29" si="11">ABS(E26-F26)</f>
        <v>3145.1270903010027</v>
      </c>
      <c r="K26" t="s">
        <v>27</v>
      </c>
      <c r="L26" s="3">
        <f>QUARTILE(J23:J29,3)</f>
        <v>2631.1645552515115</v>
      </c>
    </row>
    <row r="27" spans="1:12" x14ac:dyDescent="0.2">
      <c r="B27">
        <v>27</v>
      </c>
      <c r="C27">
        <v>253</v>
      </c>
      <c r="D27">
        <v>8</v>
      </c>
      <c r="E27">
        <v>1651</v>
      </c>
      <c r="F27">
        <v>2300.5958549222801</v>
      </c>
      <c r="G27" s="3">
        <f t="shared" si="8"/>
        <v>0.39345599934723202</v>
      </c>
      <c r="H27" s="4" t="str">
        <f t="shared" si="9"/>
        <v>NO</v>
      </c>
      <c r="I27" s="4">
        <f t="shared" si="10"/>
        <v>0</v>
      </c>
      <c r="J27" s="10">
        <f t="shared" si="11"/>
        <v>649.59585492228007</v>
      </c>
      <c r="K27" t="s">
        <v>28</v>
      </c>
      <c r="L27" s="3">
        <f>MAX(J23:J29)</f>
        <v>5578.7461538461539</v>
      </c>
    </row>
    <row r="28" spans="1:12" x14ac:dyDescent="0.2">
      <c r="B28">
        <v>28</v>
      </c>
      <c r="C28">
        <v>196</v>
      </c>
      <c r="D28">
        <v>7</v>
      </c>
      <c r="E28">
        <v>1450</v>
      </c>
      <c r="F28">
        <v>1411.9431279620853</v>
      </c>
      <c r="G28" s="3">
        <f t="shared" si="8"/>
        <v>2.6246118646837704E-2</v>
      </c>
      <c r="H28" s="4" t="str">
        <f t="shared" si="9"/>
        <v>YES</v>
      </c>
      <c r="I28" s="4">
        <f t="shared" si="10"/>
        <v>1</v>
      </c>
      <c r="J28" s="10">
        <f t="shared" si="11"/>
        <v>38.056872037914673</v>
      </c>
    </row>
    <row r="29" spans="1:12" x14ac:dyDescent="0.2">
      <c r="B29">
        <v>29</v>
      </c>
      <c r="C29">
        <v>185</v>
      </c>
      <c r="D29">
        <v>8</v>
      </c>
      <c r="E29">
        <v>1745</v>
      </c>
      <c r="F29">
        <v>1682.2538860103627</v>
      </c>
      <c r="G29" s="3">
        <f t="shared" si="8"/>
        <v>3.5957658446783523E-2</v>
      </c>
      <c r="H29" s="4" t="str">
        <f t="shared" si="9"/>
        <v>YES</v>
      </c>
      <c r="I29" s="4">
        <f t="shared" si="10"/>
        <v>1</v>
      </c>
      <c r="J29" s="10">
        <f t="shared" si="11"/>
        <v>62.746113989637252</v>
      </c>
    </row>
    <row r="30" spans="1:12" x14ac:dyDescent="0.2">
      <c r="F30" t="s">
        <v>21</v>
      </c>
      <c r="G30" s="3">
        <f>AVERAGE(G23:G29)</f>
        <v>0.29887103573648915</v>
      </c>
      <c r="H30" t="s">
        <v>20</v>
      </c>
      <c r="I30" s="5">
        <f>AVERAGE(I23:I29)</f>
        <v>0.42857142857142855</v>
      </c>
    </row>
    <row r="31" spans="1:12" x14ac:dyDescent="0.2">
      <c r="F31" t="s">
        <v>22</v>
      </c>
      <c r="G31" s="3">
        <f>MEDIAN(G23:G29)</f>
        <v>0.29471074891453514</v>
      </c>
    </row>
    <row r="32" spans="1:12" x14ac:dyDescent="0.2">
      <c r="G32" s="3"/>
    </row>
    <row r="33" spans="1:12" x14ac:dyDescent="0.2">
      <c r="A33" s="11" t="s">
        <v>40</v>
      </c>
      <c r="B33" s="11">
        <v>31</v>
      </c>
      <c r="C33" s="11">
        <v>430</v>
      </c>
      <c r="D33" s="11">
        <v>4</v>
      </c>
      <c r="E33" s="11">
        <v>2957</v>
      </c>
      <c r="F33" s="11">
        <v>5187.609289617486</v>
      </c>
      <c r="G33" s="13">
        <f t="shared" ref="G33:G39" si="12">ABS(E33-F33)/E33</f>
        <v>0.75434876212968749</v>
      </c>
      <c r="H33" s="14" t="str">
        <f>IF(G33&lt;=0.25,"YES","NO")</f>
        <v>NO</v>
      </c>
      <c r="I33" s="14">
        <f>IF(H33="YES",1,0)</f>
        <v>0</v>
      </c>
      <c r="J33" s="17">
        <f>ABS(E33-F33)</f>
        <v>2230.609289617486</v>
      </c>
      <c r="K33" s="11" t="s">
        <v>4</v>
      </c>
      <c r="L33" s="13">
        <f>MIN(J33:J39)</f>
        <v>143.05497220506504</v>
      </c>
    </row>
    <row r="34" spans="1:12" x14ac:dyDescent="0.2">
      <c r="A34" s="11"/>
      <c r="B34" s="11">
        <v>32</v>
      </c>
      <c r="C34" s="11">
        <v>204</v>
      </c>
      <c r="D34" s="11">
        <v>5</v>
      </c>
      <c r="E34" s="11">
        <v>963</v>
      </c>
      <c r="F34" s="11">
        <v>1182.0366598778005</v>
      </c>
      <c r="G34" s="13">
        <f t="shared" si="12"/>
        <v>0.22745239862699948</v>
      </c>
      <c r="H34" s="14" t="str">
        <f>IF(G34&lt;=0.25,"YES","NO")</f>
        <v>YES</v>
      </c>
      <c r="I34" s="14">
        <f>IF(H34="YES",1,0)</f>
        <v>1</v>
      </c>
      <c r="J34" s="17">
        <f>ABS(E34-F34)</f>
        <v>219.0366598778005</v>
      </c>
      <c r="K34" s="11" t="s">
        <v>25</v>
      </c>
      <c r="L34" s="13">
        <f>QUARTILE(J33:J39,1)</f>
        <v>473.74470789165616</v>
      </c>
    </row>
    <row r="35" spans="1:12" x14ac:dyDescent="0.2">
      <c r="A35" s="11"/>
      <c r="B35" s="11">
        <v>33</v>
      </c>
      <c r="C35" s="11">
        <v>71</v>
      </c>
      <c r="D35" s="11">
        <v>4</v>
      </c>
      <c r="E35" s="11">
        <v>1233</v>
      </c>
      <c r="F35" s="11">
        <v>504.54724409448812</v>
      </c>
      <c r="G35" s="13">
        <f t="shared" si="12"/>
        <v>0.59079704453001769</v>
      </c>
      <c r="H35" s="14" t="str">
        <f>IF(G35&lt;=0.25,"YES","NO")</f>
        <v>NO</v>
      </c>
      <c r="I35" s="14">
        <f>IF(H35="YES",1,0)</f>
        <v>0</v>
      </c>
      <c r="J35" s="17">
        <f>ABS(E35-F35)</f>
        <v>728.45275590551182</v>
      </c>
      <c r="K35" s="11" t="s">
        <v>26</v>
      </c>
      <c r="L35" s="15">
        <f>MEDIAN(J33:J39)</f>
        <v>2230.609289617486</v>
      </c>
    </row>
    <row r="36" spans="1:12" x14ac:dyDescent="0.2">
      <c r="A36" s="11"/>
      <c r="B36" s="11">
        <v>34</v>
      </c>
      <c r="C36" s="11">
        <v>840</v>
      </c>
      <c r="D36" s="11">
        <v>7</v>
      </c>
      <c r="E36" s="11">
        <v>3240</v>
      </c>
      <c r="F36" s="11">
        <v>8354.2741935483864</v>
      </c>
      <c r="G36" s="13">
        <f t="shared" si="12"/>
        <v>1.5784796893667858</v>
      </c>
      <c r="H36" s="14" t="str">
        <f t="shared" ref="H36:H39" si="13">IF(G36&lt;=0.25,"YES","NO")</f>
        <v>NO</v>
      </c>
      <c r="I36" s="14">
        <f t="shared" ref="I36:I39" si="14">IF(H36="YES",1,0)</f>
        <v>0</v>
      </c>
      <c r="J36" s="17">
        <f t="shared" ref="J36:J39" si="15">ABS(E36-F36)</f>
        <v>5114.2741935483864</v>
      </c>
      <c r="K36" s="11" t="s">
        <v>27</v>
      </c>
      <c r="L36" s="13">
        <f>QUARTILE(J33:J39,3)</f>
        <v>5539.1394049103737</v>
      </c>
    </row>
    <row r="37" spans="1:12" x14ac:dyDescent="0.2">
      <c r="A37" s="11"/>
      <c r="B37" s="11">
        <v>35</v>
      </c>
      <c r="C37" s="11">
        <v>1648</v>
      </c>
      <c r="D37" s="11">
        <v>6</v>
      </c>
      <c r="E37" s="11">
        <v>10000</v>
      </c>
      <c r="F37" s="11">
        <v>17002.622810153734</v>
      </c>
      <c r="G37" s="13">
        <f t="shared" si="12"/>
        <v>0.70026228101537347</v>
      </c>
      <c r="H37" s="14" t="str">
        <f t="shared" si="13"/>
        <v>NO</v>
      </c>
      <c r="I37" s="14">
        <f t="shared" si="14"/>
        <v>0</v>
      </c>
      <c r="J37" s="17">
        <f t="shared" si="15"/>
        <v>7002.6228101537345</v>
      </c>
      <c r="K37" s="11" t="s">
        <v>28</v>
      </c>
      <c r="L37" s="13">
        <f>MAX(J33:J39)</f>
        <v>7002.6228101537345</v>
      </c>
    </row>
    <row r="38" spans="1:12" x14ac:dyDescent="0.2">
      <c r="A38" s="11"/>
      <c r="B38" s="11">
        <v>36</v>
      </c>
      <c r="C38" s="11">
        <v>1035</v>
      </c>
      <c r="D38" s="11">
        <v>7</v>
      </c>
      <c r="E38" s="11">
        <v>6800</v>
      </c>
      <c r="F38" s="11">
        <v>12764.004616272361</v>
      </c>
      <c r="G38" s="13">
        <f t="shared" si="12"/>
        <v>0.87705950239299424</v>
      </c>
      <c r="H38" s="14" t="str">
        <f t="shared" si="13"/>
        <v>NO</v>
      </c>
      <c r="I38" s="14">
        <f t="shared" si="14"/>
        <v>0</v>
      </c>
      <c r="J38" s="17">
        <f t="shared" si="15"/>
        <v>5964.0046162723611</v>
      </c>
      <c r="K38" s="11"/>
      <c r="L38" s="11"/>
    </row>
    <row r="39" spans="1:12" x14ac:dyDescent="0.2">
      <c r="A39" s="11"/>
      <c r="B39" s="11">
        <v>37</v>
      </c>
      <c r="C39" s="11">
        <v>548</v>
      </c>
      <c r="D39" s="11">
        <v>1</v>
      </c>
      <c r="E39" s="11">
        <v>3850</v>
      </c>
      <c r="F39" s="11">
        <v>3993.054972205065</v>
      </c>
      <c r="G39" s="13">
        <f t="shared" si="12"/>
        <v>3.715713563767923E-2</v>
      </c>
      <c r="H39" s="14" t="str">
        <f t="shared" si="13"/>
        <v>YES</v>
      </c>
      <c r="I39" s="14">
        <f t="shared" si="14"/>
        <v>1</v>
      </c>
      <c r="J39" s="17">
        <f t="shared" si="15"/>
        <v>143.05497220506504</v>
      </c>
      <c r="K39" s="11"/>
      <c r="L39" s="11"/>
    </row>
    <row r="40" spans="1:12" x14ac:dyDescent="0.2">
      <c r="A40" s="11"/>
      <c r="B40" s="11"/>
      <c r="C40" s="11"/>
      <c r="D40" s="11"/>
      <c r="E40" s="11"/>
      <c r="F40" s="11" t="s">
        <v>21</v>
      </c>
      <c r="G40" s="13">
        <f>AVERAGE(G33:G39)</f>
        <v>0.68079383052850539</v>
      </c>
      <c r="H40" s="11" t="s">
        <v>20</v>
      </c>
      <c r="I40" s="16">
        <f>AVERAGE(I33:I39)</f>
        <v>0.2857142857142857</v>
      </c>
      <c r="J40" s="11"/>
      <c r="K40" s="11"/>
      <c r="L40" s="11"/>
    </row>
    <row r="41" spans="1:12" x14ac:dyDescent="0.2">
      <c r="A41" s="11"/>
      <c r="B41" s="11"/>
      <c r="C41" s="11"/>
      <c r="D41" s="11"/>
      <c r="E41" s="11"/>
      <c r="F41" s="11" t="s">
        <v>22</v>
      </c>
      <c r="G41" s="13">
        <f>MEDIAN(G33:G39)</f>
        <v>0.70026228101537347</v>
      </c>
      <c r="H41" s="11"/>
      <c r="I41" s="11"/>
      <c r="J41" s="11"/>
      <c r="K41" s="11"/>
      <c r="L41" s="11"/>
    </row>
    <row r="42" spans="1:12" x14ac:dyDescent="0.2">
      <c r="G42" s="3"/>
    </row>
    <row r="43" spans="1:12" x14ac:dyDescent="0.2">
      <c r="A43" s="11" t="s">
        <v>41</v>
      </c>
      <c r="B43" s="11">
        <v>41</v>
      </c>
      <c r="C43" s="11">
        <v>253</v>
      </c>
      <c r="D43" s="11">
        <v>7</v>
      </c>
      <c r="E43" s="11">
        <v>1100</v>
      </c>
      <c r="F43" s="11">
        <v>2045.1383812010445</v>
      </c>
      <c r="G43" s="13">
        <f t="shared" ref="G43:G49" si="16">ABS(E43-F43)/E43</f>
        <v>0.85921671018276768</v>
      </c>
      <c r="H43" s="14" t="str">
        <f>IF(G43&lt;=0.25,"YES","NO")</f>
        <v>NO</v>
      </c>
      <c r="I43" s="14">
        <f>IF(H43="YES",1,0)</f>
        <v>0</v>
      </c>
      <c r="J43" s="17">
        <f>ABS(E43-F43)</f>
        <v>945.13838120104447</v>
      </c>
      <c r="K43" s="11" t="s">
        <v>4</v>
      </c>
      <c r="L43" s="13">
        <f>MIN(J43:J49)</f>
        <v>266.90909090909088</v>
      </c>
    </row>
    <row r="44" spans="1:12" x14ac:dyDescent="0.2">
      <c r="A44" s="11"/>
      <c r="B44" s="11">
        <v>42</v>
      </c>
      <c r="C44" s="11">
        <v>227</v>
      </c>
      <c r="D44" s="11">
        <v>8</v>
      </c>
      <c r="E44" s="11">
        <v>5578</v>
      </c>
      <c r="F44" s="11">
        <v>3617.7687564234329</v>
      </c>
      <c r="G44" s="13">
        <f t="shared" si="16"/>
        <v>0.35142187945080083</v>
      </c>
      <c r="H44" s="14" t="str">
        <f>IF(G44&lt;=0.25,"YES","NO")</f>
        <v>NO</v>
      </c>
      <c r="I44" s="14">
        <f>IF(H44="YES",1,0)</f>
        <v>0</v>
      </c>
      <c r="J44" s="17">
        <f>ABS(E44-F44)</f>
        <v>1960.2312435765671</v>
      </c>
      <c r="K44" s="11" t="s">
        <v>25</v>
      </c>
      <c r="L44" s="13">
        <f>QUARTILE(J43:J49,1)</f>
        <v>548.40780713735603</v>
      </c>
    </row>
    <row r="45" spans="1:12" x14ac:dyDescent="0.2">
      <c r="A45" s="11"/>
      <c r="B45" s="11">
        <v>43</v>
      </c>
      <c r="C45" s="11">
        <v>59</v>
      </c>
      <c r="D45" s="11">
        <v>8</v>
      </c>
      <c r="E45" s="11">
        <v>1060</v>
      </c>
      <c r="F45" s="11">
        <v>476.92950391644911</v>
      </c>
      <c r="G45" s="13">
        <f t="shared" si="16"/>
        <v>0.55006650573919891</v>
      </c>
      <c r="H45" s="14" t="str">
        <f>IF(G45&lt;=0.25,"YES","NO")</f>
        <v>NO</v>
      </c>
      <c r="I45" s="14">
        <f>IF(H45="YES",1,0)</f>
        <v>0</v>
      </c>
      <c r="J45" s="17">
        <f>ABS(E45-F45)</f>
        <v>583.07049608355089</v>
      </c>
      <c r="K45" s="11" t="s">
        <v>26</v>
      </c>
      <c r="L45" s="15">
        <f>MEDIAN(J43:J49)</f>
        <v>945.13838120104447</v>
      </c>
    </row>
    <row r="46" spans="1:12" x14ac:dyDescent="0.2">
      <c r="A46" s="11"/>
      <c r="B46" s="11">
        <v>44</v>
      </c>
      <c r="C46" s="11">
        <v>299</v>
      </c>
      <c r="D46" s="11">
        <v>7</v>
      </c>
      <c r="E46" s="11">
        <v>5279</v>
      </c>
      <c r="F46" s="11">
        <v>4765.2548818088389</v>
      </c>
      <c r="G46" s="13">
        <f t="shared" si="16"/>
        <v>9.7318643339867603E-2</v>
      </c>
      <c r="H46" s="14" t="str">
        <f t="shared" ref="H46:H49" si="17">IF(G46&lt;=0.25,"YES","NO")</f>
        <v>YES</v>
      </c>
      <c r="I46" s="14">
        <f t="shared" ref="I46:I49" si="18">IF(H46="YES",1,0)</f>
        <v>1</v>
      </c>
      <c r="J46" s="17">
        <f t="shared" ref="J46:J49" si="19">ABS(E46-F46)</f>
        <v>513.74511819116105</v>
      </c>
      <c r="K46" s="11" t="s">
        <v>27</v>
      </c>
      <c r="L46" s="13">
        <f>QUARTILE(J43:J49,3)</f>
        <v>1819.5953429543165</v>
      </c>
    </row>
    <row r="47" spans="1:12" x14ac:dyDescent="0.2">
      <c r="A47" s="11"/>
      <c r="B47" s="11">
        <v>45</v>
      </c>
      <c r="C47" s="11">
        <v>422</v>
      </c>
      <c r="D47" s="11">
        <v>5</v>
      </c>
      <c r="E47" s="11">
        <v>8117</v>
      </c>
      <c r="F47" s="11">
        <v>6438.0405576679341</v>
      </c>
      <c r="G47" s="13">
        <f t="shared" si="16"/>
        <v>0.2068448247298344</v>
      </c>
      <c r="H47" s="14" t="str">
        <f t="shared" si="17"/>
        <v>YES</v>
      </c>
      <c r="I47" s="14">
        <f t="shared" si="18"/>
        <v>1</v>
      </c>
      <c r="J47" s="17">
        <f t="shared" si="19"/>
        <v>1678.9594423320659</v>
      </c>
      <c r="K47" s="11" t="s">
        <v>28</v>
      </c>
      <c r="L47" s="13">
        <f>MAX(J43:J49)</f>
        <v>11803.090361445782</v>
      </c>
    </row>
    <row r="48" spans="1:12" x14ac:dyDescent="0.2">
      <c r="A48" s="11"/>
      <c r="B48" s="11">
        <v>46</v>
      </c>
      <c r="C48" s="11">
        <v>1058</v>
      </c>
      <c r="D48" s="11">
        <v>6</v>
      </c>
      <c r="E48" s="11">
        <v>8710</v>
      </c>
      <c r="F48" s="11">
        <v>20513.090361445782</v>
      </c>
      <c r="G48" s="13">
        <f t="shared" si="16"/>
        <v>1.3551194444828683</v>
      </c>
      <c r="H48" s="14" t="str">
        <f t="shared" si="17"/>
        <v>NO</v>
      </c>
      <c r="I48" s="14">
        <f t="shared" si="18"/>
        <v>0</v>
      </c>
      <c r="J48" s="17">
        <f t="shared" si="19"/>
        <v>11803.090361445782</v>
      </c>
      <c r="K48" s="11"/>
      <c r="L48" s="11"/>
    </row>
    <row r="49" spans="1:12" x14ac:dyDescent="0.2">
      <c r="A49" s="11"/>
      <c r="B49" s="11">
        <v>47</v>
      </c>
      <c r="C49" s="11">
        <v>65</v>
      </c>
      <c r="D49" s="11">
        <v>6</v>
      </c>
      <c r="E49" s="11">
        <v>796</v>
      </c>
      <c r="F49" s="11">
        <v>529.09090909090912</v>
      </c>
      <c r="G49" s="13">
        <f t="shared" si="16"/>
        <v>0.33531292827775239</v>
      </c>
      <c r="H49" s="14" t="str">
        <f t="shared" si="17"/>
        <v>NO</v>
      </c>
      <c r="I49" s="14">
        <f t="shared" si="18"/>
        <v>0</v>
      </c>
      <c r="J49" s="17">
        <f t="shared" si="19"/>
        <v>266.90909090909088</v>
      </c>
      <c r="K49" s="11"/>
      <c r="L49" s="11"/>
    </row>
    <row r="50" spans="1:12" x14ac:dyDescent="0.2">
      <c r="A50" s="11"/>
      <c r="B50" s="11"/>
      <c r="C50" s="11"/>
      <c r="D50" s="11"/>
      <c r="E50" s="11"/>
      <c r="F50" s="11" t="s">
        <v>21</v>
      </c>
      <c r="G50" s="13">
        <f>AVERAGE(G43:G49)</f>
        <v>0.53647156231472715</v>
      </c>
      <c r="H50" s="11" t="s">
        <v>20</v>
      </c>
      <c r="I50" s="16">
        <f>AVERAGE(I43:I49)</f>
        <v>0.2857142857142857</v>
      </c>
      <c r="J50" s="11"/>
      <c r="K50" s="11"/>
      <c r="L50" s="11"/>
    </row>
    <row r="51" spans="1:12" x14ac:dyDescent="0.2">
      <c r="A51" s="11"/>
      <c r="B51" s="11"/>
      <c r="C51" s="11"/>
      <c r="D51" s="11"/>
      <c r="E51" s="11"/>
      <c r="F51" s="11" t="s">
        <v>22</v>
      </c>
      <c r="G51" s="13">
        <f>MEDIAN(G43:G49)</f>
        <v>0.35142187945080083</v>
      </c>
      <c r="H51" s="11"/>
      <c r="I51" s="11"/>
      <c r="J51" s="11"/>
      <c r="K51" s="11"/>
      <c r="L51" s="11"/>
    </row>
    <row r="52" spans="1:12" x14ac:dyDescent="0.2">
      <c r="G52" s="3"/>
    </row>
    <row r="53" spans="1:12" x14ac:dyDescent="0.2">
      <c r="G53" s="3"/>
    </row>
    <row r="54" spans="1:12" x14ac:dyDescent="0.2">
      <c r="A54" s="11" t="s">
        <v>42</v>
      </c>
      <c r="B54" s="11">
        <v>50</v>
      </c>
      <c r="C54" s="11">
        <v>1526</v>
      </c>
      <c r="D54" s="11">
        <v>7</v>
      </c>
      <c r="E54" s="11">
        <v>5931</v>
      </c>
      <c r="F54" s="12">
        <v>15114.332822868811</v>
      </c>
      <c r="G54" s="13">
        <f t="shared" ref="G54:G58" si="20">ABS(E54-F54)/E54</f>
        <v>1.5483616292140974</v>
      </c>
      <c r="H54" s="14" t="str">
        <f>IF(G54&lt;=0.25,"YES","NO")</f>
        <v>NO</v>
      </c>
      <c r="I54" s="14">
        <f>IF(H54="YES",1,0)</f>
        <v>0</v>
      </c>
      <c r="J54" s="13">
        <f>ABS(E54-F54)</f>
        <v>9183.3328228688115</v>
      </c>
      <c r="K54" s="11" t="s">
        <v>4</v>
      </c>
      <c r="L54" s="13">
        <f>MIN(J54:J60)</f>
        <v>201.149019607843</v>
      </c>
    </row>
    <row r="55" spans="1:12" x14ac:dyDescent="0.2">
      <c r="A55" s="11"/>
      <c r="B55" s="11">
        <v>51</v>
      </c>
      <c r="C55" s="11">
        <v>575</v>
      </c>
      <c r="D55" s="11">
        <v>9</v>
      </c>
      <c r="E55" s="11">
        <v>4456</v>
      </c>
      <c r="F55" s="12">
        <v>88.194570135746602</v>
      </c>
      <c r="G55" s="13">
        <f t="shared" si="20"/>
        <v>0.98020768174691508</v>
      </c>
      <c r="H55" s="14" t="str">
        <f t="shared" ref="H55:H60" si="21">IF(G55&lt;=0.25,"YES","NO")</f>
        <v>NO</v>
      </c>
      <c r="I55" s="14">
        <f>IF(H55="YES",1,0)</f>
        <v>0</v>
      </c>
      <c r="J55" s="13">
        <f t="shared" ref="J55:J60" si="22">ABS(E55-F55)</f>
        <v>4367.8054298642537</v>
      </c>
      <c r="K55" s="11" t="s">
        <v>25</v>
      </c>
      <c r="L55" s="13">
        <f>QUARTILE(J54:J60,1)</f>
        <v>726.52394826606042</v>
      </c>
    </row>
    <row r="56" spans="1:12" x14ac:dyDescent="0.2">
      <c r="A56" s="11"/>
      <c r="B56" s="11">
        <v>52</v>
      </c>
      <c r="C56" s="11">
        <v>509</v>
      </c>
      <c r="D56" s="11">
        <v>3</v>
      </c>
      <c r="E56" s="11">
        <v>3600</v>
      </c>
      <c r="F56" s="12">
        <v>3222.7021034678792</v>
      </c>
      <c r="G56" s="13">
        <f t="shared" si="20"/>
        <v>0.10480497125892245</v>
      </c>
      <c r="H56" s="14" t="str">
        <f t="shared" si="21"/>
        <v>YES</v>
      </c>
      <c r="I56" s="14">
        <f t="shared" ref="I56:I60" si="23">IF(H56="YES",1,0)</f>
        <v>1</v>
      </c>
      <c r="J56" s="13">
        <f t="shared" si="22"/>
        <v>377.29789653212083</v>
      </c>
      <c r="K56" s="11" t="s">
        <v>26</v>
      </c>
      <c r="L56" s="15">
        <f>MEDIAN(J54:J60)</f>
        <v>1156.0482654600291</v>
      </c>
    </row>
    <row r="57" spans="1:12" x14ac:dyDescent="0.2">
      <c r="A57" s="11"/>
      <c r="B57" s="11">
        <v>53</v>
      </c>
      <c r="C57" s="11">
        <v>583</v>
      </c>
      <c r="D57" s="11">
        <v>4</v>
      </c>
      <c r="E57" s="11">
        <v>4557</v>
      </c>
      <c r="F57" s="12">
        <v>5713.0482654600291</v>
      </c>
      <c r="G57" s="13">
        <f t="shared" si="20"/>
        <v>0.25368625531271211</v>
      </c>
      <c r="H57" s="14" t="str">
        <f t="shared" si="21"/>
        <v>NO</v>
      </c>
      <c r="I57" s="14">
        <f t="shared" si="23"/>
        <v>0</v>
      </c>
      <c r="J57" s="13">
        <f t="shared" si="22"/>
        <v>1156.0482654600291</v>
      </c>
      <c r="K57" s="11" t="s">
        <v>27</v>
      </c>
      <c r="L57" s="13">
        <f>QUARTILE(J54:J60,3)</f>
        <v>3401.501354387909</v>
      </c>
    </row>
    <row r="58" spans="1:12" x14ac:dyDescent="0.2">
      <c r="A58" s="11"/>
      <c r="B58" s="11">
        <v>54</v>
      </c>
      <c r="C58" s="11">
        <v>315</v>
      </c>
      <c r="D58" s="11">
        <v>4</v>
      </c>
      <c r="E58" s="11">
        <v>8752</v>
      </c>
      <c r="F58" s="12">
        <v>7676.25</v>
      </c>
      <c r="G58" s="13">
        <f t="shared" si="20"/>
        <v>0.12291476234003657</v>
      </c>
      <c r="H58" s="14" t="str">
        <f t="shared" si="21"/>
        <v>YES</v>
      </c>
      <c r="I58" s="14">
        <f t="shared" si="23"/>
        <v>1</v>
      </c>
      <c r="J58" s="13">
        <f t="shared" si="22"/>
        <v>1075.75</v>
      </c>
      <c r="K58" s="11" t="s">
        <v>28</v>
      </c>
      <c r="L58" s="13">
        <f>MAX(J54:J60)</f>
        <v>9183.3328228688115</v>
      </c>
    </row>
    <row r="59" spans="1:12" x14ac:dyDescent="0.2">
      <c r="A59" s="11"/>
      <c r="B59" s="11">
        <v>55</v>
      </c>
      <c r="C59" s="11">
        <v>138</v>
      </c>
      <c r="D59" s="11">
        <v>5</v>
      </c>
      <c r="E59" s="11">
        <v>3440</v>
      </c>
      <c r="F59" s="12">
        <v>1004.8027210884354</v>
      </c>
      <c r="G59" s="13">
        <f>ABS(E59-F59)/E59</f>
        <v>0.70790618573010589</v>
      </c>
      <c r="H59" s="14" t="str">
        <f t="shared" si="21"/>
        <v>NO</v>
      </c>
      <c r="I59" s="14">
        <f t="shared" si="23"/>
        <v>0</v>
      </c>
      <c r="J59" s="13">
        <f t="shared" si="22"/>
        <v>2435.1972789115644</v>
      </c>
      <c r="K59" s="11"/>
      <c r="L59" s="11"/>
    </row>
    <row r="60" spans="1:12" x14ac:dyDescent="0.2">
      <c r="A60" s="11"/>
      <c r="B60" s="11">
        <v>56</v>
      </c>
      <c r="C60" s="11">
        <v>257</v>
      </c>
      <c r="D60" s="11">
        <v>4</v>
      </c>
      <c r="E60" s="11">
        <v>1981</v>
      </c>
      <c r="F60" s="12">
        <v>1779.850980392157</v>
      </c>
      <c r="G60" s="13">
        <f>ABS(E60-F60)/E60</f>
        <v>0.10153913155368148</v>
      </c>
      <c r="H60" s="14" t="str">
        <f t="shared" si="21"/>
        <v>YES</v>
      </c>
      <c r="I60" s="14">
        <f t="shared" si="23"/>
        <v>1</v>
      </c>
      <c r="J60" s="13">
        <f t="shared" si="22"/>
        <v>201.149019607843</v>
      </c>
      <c r="K60" s="11"/>
      <c r="L60" s="11"/>
    </row>
    <row r="61" spans="1:12" x14ac:dyDescent="0.2">
      <c r="A61" s="11"/>
      <c r="B61" s="11"/>
      <c r="C61" s="11"/>
      <c r="D61" s="11"/>
      <c r="E61" s="11"/>
      <c r="F61" s="11" t="s">
        <v>21</v>
      </c>
      <c r="G61" s="13">
        <f>AVERAGE(G54:G60)</f>
        <v>0.54563151673663868</v>
      </c>
      <c r="H61" s="11" t="s">
        <v>20</v>
      </c>
      <c r="I61" s="16">
        <f>AVERAGE(I54:I60)</f>
        <v>0.42857142857142855</v>
      </c>
      <c r="J61" s="11"/>
      <c r="K61" s="11"/>
      <c r="L61" s="11"/>
    </row>
    <row r="62" spans="1:12" x14ac:dyDescent="0.2">
      <c r="A62" s="11"/>
      <c r="B62" s="11"/>
      <c r="C62" s="11"/>
      <c r="D62" s="11"/>
      <c r="E62" s="11"/>
      <c r="F62" s="11" t="s">
        <v>22</v>
      </c>
      <c r="G62" s="13">
        <f>MEDIAN(G54:G60)</f>
        <v>0.25368625531271211</v>
      </c>
      <c r="H62" s="11"/>
      <c r="I62" s="11"/>
      <c r="J62" s="11"/>
      <c r="K62" s="11"/>
      <c r="L62" s="11"/>
    </row>
    <row r="64" spans="1:12" x14ac:dyDescent="0.2">
      <c r="A64" s="11" t="s">
        <v>43</v>
      </c>
      <c r="B64" s="11">
        <v>8</v>
      </c>
      <c r="C64" s="11">
        <v>366</v>
      </c>
      <c r="D64" s="11">
        <v>2</v>
      </c>
      <c r="E64" s="11">
        <v>9125</v>
      </c>
      <c r="F64" s="12">
        <v>5855.78175313059</v>
      </c>
      <c r="G64" s="13">
        <f t="shared" ref="G64:G68" si="24">ABS(E64-F64)/E64</f>
        <v>0.35827049280760659</v>
      </c>
      <c r="H64" s="14" t="str">
        <f>IF(G64&lt;=0.25,"YES","NO")</f>
        <v>NO</v>
      </c>
      <c r="I64" s="14">
        <f>IF(H64="YES",1,0)</f>
        <v>0</v>
      </c>
      <c r="J64" s="13">
        <f>ABS(E64-F64)</f>
        <v>3269.21824686941</v>
      </c>
      <c r="K64" s="11" t="s">
        <v>4</v>
      </c>
      <c r="L64" s="13">
        <f>MIN(J64:J70)</f>
        <v>261.81870503597133</v>
      </c>
    </row>
    <row r="65" spans="1:12" x14ac:dyDescent="0.2">
      <c r="A65" s="11"/>
      <c r="B65" s="11">
        <v>17</v>
      </c>
      <c r="C65" s="11">
        <v>1849</v>
      </c>
      <c r="D65" s="11">
        <v>7</v>
      </c>
      <c r="E65" s="11">
        <v>25910</v>
      </c>
      <c r="F65" s="12">
        <v>32581.326315789476</v>
      </c>
      <c r="G65" s="13">
        <f t="shared" si="24"/>
        <v>0.25748075321456876</v>
      </c>
      <c r="H65" s="14" t="str">
        <f t="shared" ref="H65:H70" si="25">IF(G65&lt;=0.25,"YES","NO")</f>
        <v>NO</v>
      </c>
      <c r="I65" s="14">
        <f>IF(H65="YES",1,0)</f>
        <v>0</v>
      </c>
      <c r="J65" s="13">
        <f t="shared" ref="J65:J70" si="26">ABS(E65-F65)</f>
        <v>6671.3263157894762</v>
      </c>
      <c r="K65" s="11" t="s">
        <v>25</v>
      </c>
      <c r="L65" s="13">
        <f>QUARTILE(J64:J70,1)</f>
        <v>1065.0571931578606</v>
      </c>
    </row>
    <row r="66" spans="1:12" x14ac:dyDescent="0.2">
      <c r="A66" s="11"/>
      <c r="B66" s="11">
        <v>19</v>
      </c>
      <c r="C66" s="11">
        <v>434</v>
      </c>
      <c r="D66" s="11">
        <v>1</v>
      </c>
      <c r="E66" s="11">
        <v>15052</v>
      </c>
      <c r="F66" s="12">
        <v>8386.7753164556962</v>
      </c>
      <c r="G66" s="13">
        <f t="shared" si="24"/>
        <v>0.44281322638481957</v>
      </c>
      <c r="H66" s="14" t="str">
        <f t="shared" si="25"/>
        <v>NO</v>
      </c>
      <c r="I66" s="14">
        <f t="shared" ref="I66:I70" si="27">IF(H66="YES",1,0)</f>
        <v>0</v>
      </c>
      <c r="J66" s="13">
        <f t="shared" si="26"/>
        <v>6665.2246835443038</v>
      </c>
      <c r="K66" s="11" t="s">
        <v>26</v>
      </c>
      <c r="L66" s="15">
        <f>MEDIAN(J64:J70)</f>
        <v>3269.21824686941</v>
      </c>
    </row>
    <row r="67" spans="1:12" x14ac:dyDescent="0.2">
      <c r="A67" s="11"/>
      <c r="B67" s="11">
        <v>30</v>
      </c>
      <c r="C67" s="11">
        <v>387</v>
      </c>
      <c r="D67" s="11">
        <v>4</v>
      </c>
      <c r="E67" s="11">
        <v>1798</v>
      </c>
      <c r="F67" s="12">
        <v>2994.0992805755395</v>
      </c>
      <c r="G67" s="13">
        <f t="shared" si="24"/>
        <v>0.66523875449140124</v>
      </c>
      <c r="H67" s="14" t="str">
        <f t="shared" si="25"/>
        <v>NO</v>
      </c>
      <c r="I67" s="14">
        <f t="shared" si="27"/>
        <v>0</v>
      </c>
      <c r="J67" s="13">
        <f t="shared" si="26"/>
        <v>1196.0992805755395</v>
      </c>
      <c r="K67" s="11" t="s">
        <v>27</v>
      </c>
      <c r="L67" s="13">
        <f>QUARTILE(J64:J70,3)</f>
        <v>5652.8035182427411</v>
      </c>
    </row>
    <row r="68" spans="1:12" x14ac:dyDescent="0.2">
      <c r="A68" s="11"/>
      <c r="B68" s="11">
        <v>39</v>
      </c>
      <c r="C68" s="11">
        <v>302</v>
      </c>
      <c r="D68" s="11">
        <v>4</v>
      </c>
      <c r="E68" s="11">
        <v>5787</v>
      </c>
      <c r="F68" s="12">
        <v>4852.9848942598182</v>
      </c>
      <c r="G68" s="13">
        <f t="shared" si="24"/>
        <v>0.16139884322450004</v>
      </c>
      <c r="H68" s="14" t="str">
        <f t="shared" si="25"/>
        <v>YES</v>
      </c>
      <c r="I68" s="14">
        <f t="shared" si="27"/>
        <v>1</v>
      </c>
      <c r="J68" s="13">
        <f t="shared" si="26"/>
        <v>934.01510574018175</v>
      </c>
      <c r="K68" s="11" t="s">
        <v>28</v>
      </c>
      <c r="L68" s="13">
        <f>MAX(J64:J70)</f>
        <v>6671.3263157894762</v>
      </c>
    </row>
    <row r="69" spans="1:12" x14ac:dyDescent="0.2">
      <c r="A69" s="11"/>
      <c r="B69" s="11">
        <v>48</v>
      </c>
      <c r="C69" s="11">
        <v>390</v>
      </c>
      <c r="D69" s="11">
        <v>4</v>
      </c>
      <c r="E69" s="11">
        <v>11023</v>
      </c>
      <c r="F69" s="12">
        <v>6382.6176470588225</v>
      </c>
      <c r="G69" s="13">
        <f>ABS(E69-F69)/E69</f>
        <v>0.4209727254777445</v>
      </c>
      <c r="H69" s="14" t="str">
        <f t="shared" si="25"/>
        <v>NO</v>
      </c>
      <c r="I69" s="14">
        <f t="shared" si="27"/>
        <v>0</v>
      </c>
      <c r="J69" s="13">
        <f t="shared" si="26"/>
        <v>4640.3823529411775</v>
      </c>
      <c r="K69" s="11"/>
      <c r="L69" s="11"/>
    </row>
    <row r="70" spans="1:12" x14ac:dyDescent="0.2">
      <c r="A70" s="11"/>
      <c r="B70" s="11">
        <v>49</v>
      </c>
      <c r="C70" s="11">
        <v>193</v>
      </c>
      <c r="D70" s="11">
        <v>6</v>
      </c>
      <c r="E70" s="11">
        <v>1755</v>
      </c>
      <c r="F70" s="12">
        <v>1493.1812949640287</v>
      </c>
      <c r="G70" s="13">
        <f>ABS(E70-F70)/E70</f>
        <v>0.14918444731394379</v>
      </c>
      <c r="H70" s="14" t="str">
        <f t="shared" si="25"/>
        <v>YES</v>
      </c>
      <c r="I70" s="14">
        <f t="shared" si="27"/>
        <v>1</v>
      </c>
      <c r="J70" s="13">
        <f t="shared" si="26"/>
        <v>261.81870503597133</v>
      </c>
      <c r="K70" s="11"/>
      <c r="L70" s="11"/>
    </row>
    <row r="71" spans="1:12" x14ac:dyDescent="0.2">
      <c r="A71" s="11"/>
      <c r="B71" s="11"/>
      <c r="C71" s="11"/>
      <c r="D71" s="11"/>
      <c r="E71" s="11"/>
      <c r="F71" s="11" t="s">
        <v>21</v>
      </c>
      <c r="G71" s="13">
        <f>AVERAGE(G64:G70)</f>
        <v>0.35076560613065494</v>
      </c>
      <c r="H71" s="11" t="s">
        <v>20</v>
      </c>
      <c r="I71" s="16">
        <f>AVERAGE(I64:I70)</f>
        <v>0.2857142857142857</v>
      </c>
      <c r="J71" s="11"/>
      <c r="K71" s="11"/>
      <c r="L71" s="11"/>
    </row>
    <row r="72" spans="1:12" x14ac:dyDescent="0.2">
      <c r="A72" s="11"/>
      <c r="B72" s="11"/>
      <c r="C72" s="11"/>
      <c r="D72" s="11"/>
      <c r="E72" s="11"/>
      <c r="F72" s="11" t="s">
        <v>22</v>
      </c>
      <c r="G72" s="13">
        <f>MEDIAN(G64:G70)</f>
        <v>0.35827049280760659</v>
      </c>
      <c r="H72" s="11"/>
      <c r="I72" s="11"/>
      <c r="J72" s="11"/>
      <c r="K72" s="11"/>
      <c r="L72" s="11"/>
    </row>
    <row r="74" spans="1:12" x14ac:dyDescent="0.2">
      <c r="E74" s="1" t="s">
        <v>86</v>
      </c>
      <c r="F74" s="1" t="s">
        <v>21</v>
      </c>
      <c r="G74" s="18">
        <f>AVERAGE(G43:G49,G54:G60,G64:G70)</f>
        <v>0.47762289506067368</v>
      </c>
      <c r="H74" s="1" t="s">
        <v>85</v>
      </c>
      <c r="I74" s="1">
        <f>AVERAGE(I43:I49,I54:I60,I64:I70)</f>
        <v>0.33333333333333331</v>
      </c>
    </row>
    <row r="75" spans="1:12" x14ac:dyDescent="0.2">
      <c r="E75" s="1"/>
      <c r="F75" s="1" t="s">
        <v>22</v>
      </c>
      <c r="G75" s="18">
        <f>MEDIAN(G43:G49,G54:G60,G64:G70)</f>
        <v>0.35142187945080083</v>
      </c>
      <c r="H75" s="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5"/>
  <sheetViews>
    <sheetView topLeftCell="A56" zoomScale="139" zoomScaleNormal="139" workbookViewId="0">
      <selection activeCell="I78" sqref="I78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5.6640625" bestFit="1" customWidth="1"/>
    <col min="4" max="4" width="7.33203125" bestFit="1" customWidth="1"/>
    <col min="5" max="5" width="7.5" bestFit="1" customWidth="1"/>
    <col min="6" max="6" width="9.83203125" bestFit="1" customWidth="1"/>
    <col min="7" max="7" width="7.5" bestFit="1" customWidth="1"/>
    <col min="8" max="8" width="11.5" bestFit="1" customWidth="1"/>
    <col min="9" max="9" width="7.83203125" bestFit="1" customWidth="1"/>
    <col min="10" max="10" width="8.83203125" bestFit="1" customWidth="1"/>
    <col min="11" max="11" width="7.33203125" bestFit="1" customWidth="1"/>
    <col min="12" max="12" width="8.83203125" bestFit="1" customWidth="1"/>
    <col min="13" max="13" width="4.6640625" customWidth="1"/>
    <col min="14" max="14" width="14.5" bestFit="1" customWidth="1"/>
    <col min="15" max="18" width="7.6640625" bestFit="1" customWidth="1"/>
    <col min="19" max="19" width="8.83203125" bestFit="1" customWidth="1"/>
    <col min="20" max="21" width="7.6640625" bestFit="1" customWidth="1"/>
    <col min="22" max="22" width="8.83203125" bestFit="1" customWidth="1"/>
  </cols>
  <sheetData>
    <row r="2" spans="1:22" x14ac:dyDescent="0.2">
      <c r="B2" t="s">
        <v>11</v>
      </c>
      <c r="C2" t="s">
        <v>12</v>
      </c>
      <c r="D2" t="s">
        <v>13</v>
      </c>
      <c r="E2" t="s">
        <v>14</v>
      </c>
      <c r="F2" t="s">
        <v>16</v>
      </c>
      <c r="G2" t="s">
        <v>17</v>
      </c>
      <c r="H2" t="s">
        <v>19</v>
      </c>
      <c r="I2" t="s">
        <v>18</v>
      </c>
      <c r="J2" t="s">
        <v>24</v>
      </c>
      <c r="O2" t="s">
        <v>23</v>
      </c>
      <c r="P2" t="s">
        <v>29</v>
      </c>
      <c r="Q2" t="s">
        <v>30</v>
      </c>
      <c r="R2" t="s">
        <v>44</v>
      </c>
      <c r="S2" t="s">
        <v>45</v>
      </c>
      <c r="T2" t="s">
        <v>46</v>
      </c>
      <c r="U2" t="s">
        <v>47</v>
      </c>
      <c r="V2" t="s">
        <v>31</v>
      </c>
    </row>
    <row r="3" spans="1:22" x14ac:dyDescent="0.2">
      <c r="A3" t="s">
        <v>23</v>
      </c>
      <c r="B3">
        <v>1</v>
      </c>
      <c r="C3" s="9">
        <v>647</v>
      </c>
      <c r="D3" s="9">
        <v>8</v>
      </c>
      <c r="E3" s="9">
        <v>7871</v>
      </c>
      <c r="F3" s="3">
        <v>12444.784360189575</v>
      </c>
      <c r="G3" s="3">
        <f t="shared" ref="G3:G8" si="0">ABS(E3-F3)/E3</f>
        <v>0.58109317242911629</v>
      </c>
      <c r="H3" s="4" t="str">
        <f>IF(G3&lt;=0.25,"YES","NO")</f>
        <v>NO</v>
      </c>
      <c r="I3" s="4">
        <f>IF(H3="YES",1,0)</f>
        <v>0</v>
      </c>
      <c r="J3" s="10">
        <f>ABS(E3-F3)</f>
        <v>4573.7843601895747</v>
      </c>
      <c r="K3" t="s">
        <v>4</v>
      </c>
      <c r="L3" s="3">
        <f>MIN(J3:J9)</f>
        <v>46.09973045822062</v>
      </c>
      <c r="M3" s="3"/>
      <c r="N3" t="s">
        <v>25</v>
      </c>
      <c r="O3" s="3">
        <f>L4</f>
        <v>262.41967871485963</v>
      </c>
      <c r="P3" s="3">
        <f>L14</f>
        <v>42.812370117759883</v>
      </c>
      <c r="Q3" s="3">
        <f>L24</f>
        <v>356.17098445595866</v>
      </c>
      <c r="R3" s="3">
        <f>L34</f>
        <v>924.39029031857058</v>
      </c>
      <c r="S3" s="3">
        <f>L44</f>
        <v>560.47312787524834</v>
      </c>
      <c r="T3" s="3">
        <f>L55</f>
        <v>1110.4634339078068</v>
      </c>
      <c r="U3" s="3">
        <f>L65</f>
        <v>1186.1830010206838</v>
      </c>
      <c r="V3" s="3">
        <f>'Aggregate-K1'!K4</f>
        <v>280.86614173228372</v>
      </c>
    </row>
    <row r="4" spans="1:22" x14ac:dyDescent="0.2">
      <c r="B4">
        <v>2</v>
      </c>
      <c r="C4" s="9">
        <v>130</v>
      </c>
      <c r="D4" s="9">
        <v>9</v>
      </c>
      <c r="E4" s="9">
        <v>845</v>
      </c>
      <c r="F4" s="3">
        <v>1083.3333333333335</v>
      </c>
      <c r="G4" s="3">
        <f t="shared" si="0"/>
        <v>0.28205128205128221</v>
      </c>
      <c r="H4" s="4" t="str">
        <f t="shared" ref="H4:H9" si="1">IF(G4&lt;=0.25,"YES","NO")</f>
        <v>NO</v>
      </c>
      <c r="I4" s="4">
        <f>IF(H4="YES",1,0)</f>
        <v>0</v>
      </c>
      <c r="J4" s="10">
        <f t="shared" ref="J4:J9" si="2">ABS(E4-F4)</f>
        <v>238.33333333333348</v>
      </c>
      <c r="K4" t="s">
        <v>25</v>
      </c>
      <c r="L4" s="3">
        <f>QUARTILE(J3:J9,1)</f>
        <v>262.41967871485963</v>
      </c>
      <c r="M4" s="3"/>
      <c r="N4" t="s">
        <v>48</v>
      </c>
      <c r="O4" s="3">
        <f>L5-L4</f>
        <v>191.10357709909363</v>
      </c>
      <c r="P4" s="3">
        <f>L15-L14</f>
        <v>155.18762988224012</v>
      </c>
      <c r="Q4" s="3">
        <f>L25-L24</f>
        <v>1433.5940428664458</v>
      </c>
      <c r="R4" s="3">
        <f>L35-L34</f>
        <v>364.24850566805185</v>
      </c>
      <c r="S4" s="3">
        <f>L45-L44</f>
        <v>263.25465773829183</v>
      </c>
      <c r="T4" s="3">
        <f>L56-L55</f>
        <v>967.65530943617591</v>
      </c>
      <c r="U4" s="3">
        <f>L66-L65</f>
        <v>2943.0456752251121</v>
      </c>
      <c r="V4" s="3">
        <f>'Aggregate-K1'!K5-'Aggregate-K1'!K4</f>
        <v>172.65711408166953</v>
      </c>
    </row>
    <row r="5" spans="1:22" x14ac:dyDescent="0.2">
      <c r="B5">
        <v>3</v>
      </c>
      <c r="C5" s="9">
        <v>254</v>
      </c>
      <c r="D5" s="9">
        <v>6</v>
      </c>
      <c r="E5" s="9">
        <v>2330</v>
      </c>
      <c r="F5" s="3">
        <v>2616.5060240963858</v>
      </c>
      <c r="G5" s="3">
        <f t="shared" si="0"/>
        <v>0.12296395883965054</v>
      </c>
      <c r="H5" s="4" t="str">
        <f t="shared" si="1"/>
        <v>YES</v>
      </c>
      <c r="I5" s="4">
        <f t="shared" ref="I5:I9" si="3">IF(H5="YES",1,0)</f>
        <v>1</v>
      </c>
      <c r="J5" s="10">
        <f t="shared" si="2"/>
        <v>286.50602409638577</v>
      </c>
      <c r="K5" t="s">
        <v>26</v>
      </c>
      <c r="L5" s="6">
        <f>MEDIAN(J3:J9)</f>
        <v>453.52325581395326</v>
      </c>
      <c r="M5" s="6"/>
      <c r="N5" t="s">
        <v>49</v>
      </c>
      <c r="O5" s="3">
        <f>L6-L5</f>
        <v>3366.6607089833838</v>
      </c>
      <c r="P5" s="3">
        <f>L16-L15</f>
        <v>730.89741869222871</v>
      </c>
      <c r="Q5" s="3">
        <f>L26-L25</f>
        <v>841.39952792910708</v>
      </c>
      <c r="R5" s="3">
        <f>L36-L35</f>
        <v>5298.2292967049998</v>
      </c>
      <c r="S5" s="3">
        <f>L46-L45</f>
        <v>1578.6060951935929</v>
      </c>
      <c r="T5" s="3">
        <f>L57-L56</f>
        <v>1124.9992506505978</v>
      </c>
      <c r="U5" s="3">
        <f>L67-L66</f>
        <v>3764.9809750661016</v>
      </c>
      <c r="V5" s="3">
        <f>'Aggregate-K1'!K6-'Aggregate-K1'!K5</f>
        <v>2613.060313591146</v>
      </c>
    </row>
    <row r="6" spans="1:22" x14ac:dyDescent="0.2">
      <c r="B6">
        <v>4</v>
      </c>
      <c r="C6" s="9">
        <v>1056</v>
      </c>
      <c r="D6" s="9">
        <v>2</v>
      </c>
      <c r="E6" s="9">
        <v>21272</v>
      </c>
      <c r="F6" s="3">
        <v>14797.70686857761</v>
      </c>
      <c r="G6" s="3">
        <f t="shared" si="0"/>
        <v>0.30435751840082692</v>
      </c>
      <c r="H6" s="4" t="str">
        <f t="shared" si="1"/>
        <v>NO</v>
      </c>
      <c r="I6" s="4">
        <f t="shared" si="3"/>
        <v>0</v>
      </c>
      <c r="J6" s="10">
        <f t="shared" si="2"/>
        <v>6474.2931314223897</v>
      </c>
      <c r="K6" t="s">
        <v>27</v>
      </c>
      <c r="L6" s="3">
        <f>QUARTILE(J3:J9,3)</f>
        <v>3820.183964797337</v>
      </c>
      <c r="M6" s="3"/>
      <c r="N6" t="s">
        <v>50</v>
      </c>
      <c r="O6" s="3">
        <f>L7-L6</f>
        <v>2654.1091666250527</v>
      </c>
      <c r="P6" s="3">
        <f>L17-L16</f>
        <v>1374.904147887406</v>
      </c>
      <c r="Q6" s="3">
        <f>L27-L26</f>
        <v>2947.5815985946424</v>
      </c>
      <c r="R6" s="3">
        <f>L37-L36</f>
        <v>5920.9046214704813</v>
      </c>
      <c r="S6" s="3">
        <f>L47-L46</f>
        <v>5797.9321676950076</v>
      </c>
      <c r="T6" s="3">
        <f>L58-L57</f>
        <v>8168.4097104909079</v>
      </c>
      <c r="U6" s="3">
        <f>L68-L67</f>
        <v>2113.3640912285973</v>
      </c>
      <c r="V6" s="3">
        <f>'Aggregate-K1'!K7-'Aggregate-K1'!K6</f>
        <v>17619.022779801253</v>
      </c>
    </row>
    <row r="7" spans="1:22" x14ac:dyDescent="0.2">
      <c r="B7">
        <v>5</v>
      </c>
      <c r="C7" s="9">
        <v>383</v>
      </c>
      <c r="D7" s="9">
        <v>4</v>
      </c>
      <c r="E7" s="9">
        <v>4224</v>
      </c>
      <c r="F7" s="3">
        <v>4177.9002695417794</v>
      </c>
      <c r="G7" s="3">
        <f t="shared" si="0"/>
        <v>1.0913761945601473E-2</v>
      </c>
      <c r="H7" s="4" t="str">
        <f t="shared" si="1"/>
        <v>YES</v>
      </c>
      <c r="I7" s="4">
        <f t="shared" si="3"/>
        <v>1</v>
      </c>
      <c r="J7" s="10">
        <f t="shared" si="2"/>
        <v>46.09973045822062</v>
      </c>
      <c r="K7" t="s">
        <v>28</v>
      </c>
      <c r="L7" s="3">
        <f>MAX(J3:J9)</f>
        <v>6474.2931314223897</v>
      </c>
      <c r="M7" s="3"/>
      <c r="N7" t="s">
        <v>51</v>
      </c>
      <c r="O7" s="3">
        <f>L4-L3</f>
        <v>216.31994825663901</v>
      </c>
      <c r="P7" s="3">
        <f>L14-L13</f>
        <v>37.99698550237531</v>
      </c>
      <c r="Q7" s="3">
        <f>L24-L23</f>
        <v>318.11411241804399</v>
      </c>
      <c r="R7" s="3">
        <f>L34-L33</f>
        <v>328.03419275759484</v>
      </c>
      <c r="S7" s="3">
        <f>L44-L43</f>
        <v>288.64425086990082</v>
      </c>
      <c r="T7" s="3">
        <f>L55-L54</f>
        <v>1004.2299433417688</v>
      </c>
      <c r="U7" s="3">
        <f>L65-L64</f>
        <v>893.04416254518469</v>
      </c>
      <c r="V7" s="3">
        <f>'Aggregate-K1'!K4-'Aggregate-K1'!K3</f>
        <v>276.05075711689915</v>
      </c>
    </row>
    <row r="8" spans="1:22" x14ac:dyDescent="0.2">
      <c r="B8">
        <v>6</v>
      </c>
      <c r="C8" s="9">
        <v>345</v>
      </c>
      <c r="D8" s="9">
        <v>8</v>
      </c>
      <c r="E8" s="9">
        <v>2826</v>
      </c>
      <c r="F8" s="3">
        <v>2372.4767441860467</v>
      </c>
      <c r="G8" s="3">
        <f t="shared" si="0"/>
        <v>0.16048239766948097</v>
      </c>
      <c r="H8" s="4" t="str">
        <f t="shared" si="1"/>
        <v>YES</v>
      </c>
      <c r="I8" s="4">
        <f t="shared" si="3"/>
        <v>1</v>
      </c>
      <c r="J8" s="10">
        <f t="shared" si="2"/>
        <v>453.52325581395326</v>
      </c>
    </row>
    <row r="9" spans="1:22" x14ac:dyDescent="0.2">
      <c r="B9">
        <v>7</v>
      </c>
      <c r="C9" s="9">
        <v>209</v>
      </c>
      <c r="D9" s="9">
        <v>3</v>
      </c>
      <c r="E9" s="9">
        <v>7320</v>
      </c>
      <c r="F9" s="3">
        <v>4253.4164305949007</v>
      </c>
      <c r="G9" s="3">
        <f>ABS(E9-F9)/E9</f>
        <v>0.4189321816127185</v>
      </c>
      <c r="H9" s="4" t="str">
        <f t="shared" si="1"/>
        <v>NO</v>
      </c>
      <c r="I9" s="4">
        <f t="shared" si="3"/>
        <v>0</v>
      </c>
      <c r="J9" s="10">
        <f t="shared" si="2"/>
        <v>3066.5835694050993</v>
      </c>
    </row>
    <row r="10" spans="1:22" x14ac:dyDescent="0.2">
      <c r="F10" t="s">
        <v>21</v>
      </c>
      <c r="G10" s="3">
        <f>AVERAGE(G3:G9)</f>
        <v>0.26868489613552526</v>
      </c>
      <c r="H10" t="s">
        <v>20</v>
      </c>
      <c r="I10" s="5">
        <f>AVERAGE(I3:I9)</f>
        <v>0.42857142857142855</v>
      </c>
    </row>
    <row r="11" spans="1:22" x14ac:dyDescent="0.2">
      <c r="F11" t="s">
        <v>22</v>
      </c>
      <c r="G11" s="3">
        <f>MEDIAN(G3:G9)</f>
        <v>0.28205128205128221</v>
      </c>
    </row>
    <row r="12" spans="1:22" x14ac:dyDescent="0.2">
      <c r="G12" s="3"/>
    </row>
    <row r="13" spans="1:22" x14ac:dyDescent="0.2">
      <c r="A13" t="s">
        <v>29</v>
      </c>
      <c r="B13">
        <v>10</v>
      </c>
      <c r="C13">
        <v>181</v>
      </c>
      <c r="D13">
        <v>3</v>
      </c>
      <c r="E13">
        <v>4300</v>
      </c>
      <c r="F13">
        <v>1996.1984334203655</v>
      </c>
      <c r="G13" s="3">
        <f t="shared" ref="G13:G19" si="4">ABS(E13-F13)/E13</f>
        <v>0.53576780618131037</v>
      </c>
      <c r="H13" s="4" t="str">
        <f>IF(G13&lt;=0.25,"YES","NO")</f>
        <v>NO</v>
      </c>
      <c r="I13" s="4">
        <f>IF(H13="YES",1,0)</f>
        <v>0</v>
      </c>
      <c r="J13" s="10">
        <f>ABS(E13-F13)</f>
        <v>2303.8015665796347</v>
      </c>
      <c r="K13" t="s">
        <v>4</v>
      </c>
      <c r="L13" s="3">
        <f>MIN(J13:J19)</f>
        <v>4.8153846153845734</v>
      </c>
    </row>
    <row r="14" spans="1:22" x14ac:dyDescent="0.2">
      <c r="B14">
        <v>11</v>
      </c>
      <c r="C14">
        <v>739</v>
      </c>
      <c r="D14">
        <v>6</v>
      </c>
      <c r="E14">
        <v>4150</v>
      </c>
      <c r="F14">
        <v>5726.9286956521737</v>
      </c>
      <c r="G14" s="3">
        <f t="shared" si="4"/>
        <v>0.37998281822943947</v>
      </c>
      <c r="H14" s="4" t="str">
        <f>IF(G14&lt;=0.25,"YES","NO")</f>
        <v>NO</v>
      </c>
      <c r="I14" s="4">
        <f>IF(H14="YES",1,0)</f>
        <v>0</v>
      </c>
      <c r="J14" s="10">
        <f>ABS(E14-F14)</f>
        <v>1576.9286956521737</v>
      </c>
      <c r="K14" t="s">
        <v>25</v>
      </c>
      <c r="L14" s="3">
        <f>QUARTILE(J13:J19,1)</f>
        <v>42.812370117759883</v>
      </c>
    </row>
    <row r="15" spans="1:22" x14ac:dyDescent="0.2">
      <c r="B15">
        <v>12</v>
      </c>
      <c r="C15">
        <v>108</v>
      </c>
      <c r="D15">
        <v>7</v>
      </c>
      <c r="E15">
        <v>900</v>
      </c>
      <c r="F15">
        <v>702</v>
      </c>
      <c r="G15" s="3">
        <f t="shared" si="4"/>
        <v>0.22</v>
      </c>
      <c r="H15" s="4" t="str">
        <f>IF(G15&lt;=0.25,"YES","NO")</f>
        <v>YES</v>
      </c>
      <c r="I15" s="4">
        <f>IF(H15="YES",1,0)</f>
        <v>1</v>
      </c>
      <c r="J15" s="10">
        <f>ABS(E15-F15)</f>
        <v>198</v>
      </c>
      <c r="K15" t="s">
        <v>26</v>
      </c>
      <c r="L15" s="6">
        <f>MEDIAN(J13:J19)</f>
        <v>198</v>
      </c>
    </row>
    <row r="16" spans="1:22" x14ac:dyDescent="0.2">
      <c r="B16">
        <v>13</v>
      </c>
      <c r="C16">
        <v>48</v>
      </c>
      <c r="D16">
        <v>6</v>
      </c>
      <c r="E16">
        <v>583</v>
      </c>
      <c r="F16">
        <v>587.81538461538457</v>
      </c>
      <c r="G16" s="3">
        <f t="shared" si="4"/>
        <v>8.2596648634383762E-3</v>
      </c>
      <c r="H16" s="4" t="str">
        <f t="shared" ref="H16:H19" si="5">IF(G16&lt;=0.25,"YES","NO")</f>
        <v>YES</v>
      </c>
      <c r="I16" s="4">
        <f t="shared" ref="I16:I19" si="6">IF(H16="YES",1,0)</f>
        <v>1</v>
      </c>
      <c r="J16" s="10">
        <f t="shared" ref="J16:J19" si="7">ABS(E16-F16)</f>
        <v>4.8153846153845734</v>
      </c>
      <c r="K16" t="s">
        <v>27</v>
      </c>
      <c r="L16" s="3">
        <f>QUARTILE(J13:J19,3)</f>
        <v>928.89741869222871</v>
      </c>
    </row>
    <row r="17" spans="1:12" x14ac:dyDescent="0.2">
      <c r="B17">
        <v>14</v>
      </c>
      <c r="C17">
        <v>249</v>
      </c>
      <c r="D17">
        <v>7</v>
      </c>
      <c r="E17">
        <v>2565</v>
      </c>
      <c r="F17">
        <v>2284.1338582677163</v>
      </c>
      <c r="G17" s="3">
        <f t="shared" si="4"/>
        <v>0.10949947046092932</v>
      </c>
      <c r="H17" s="4" t="str">
        <f t="shared" si="5"/>
        <v>YES</v>
      </c>
      <c r="I17" s="4">
        <f t="shared" si="6"/>
        <v>1</v>
      </c>
      <c r="J17" s="10">
        <f t="shared" si="7"/>
        <v>280.86614173228372</v>
      </c>
      <c r="K17" t="s">
        <v>28</v>
      </c>
      <c r="L17" s="3">
        <f>MAX(J13:J19)</f>
        <v>2303.8015665796347</v>
      </c>
    </row>
    <row r="18" spans="1:12" x14ac:dyDescent="0.2">
      <c r="B18">
        <v>15</v>
      </c>
      <c r="C18">
        <v>371</v>
      </c>
      <c r="D18">
        <v>8</v>
      </c>
      <c r="E18">
        <v>4047</v>
      </c>
      <c r="F18">
        <v>4091.6553524804176</v>
      </c>
      <c r="G18" s="3">
        <f t="shared" si="4"/>
        <v>1.1034186429557105E-2</v>
      </c>
      <c r="H18" s="4" t="str">
        <f t="shared" si="5"/>
        <v>YES</v>
      </c>
      <c r="I18" s="4">
        <f t="shared" si="6"/>
        <v>1</v>
      </c>
      <c r="J18" s="10">
        <f t="shared" si="7"/>
        <v>44.655352480417605</v>
      </c>
    </row>
    <row r="19" spans="1:12" x14ac:dyDescent="0.2">
      <c r="B19">
        <v>16</v>
      </c>
      <c r="C19">
        <v>211</v>
      </c>
      <c r="D19">
        <v>3</v>
      </c>
      <c r="E19">
        <v>1520</v>
      </c>
      <c r="F19">
        <v>1560.9693877551022</v>
      </c>
      <c r="G19" s="3">
        <f t="shared" si="4"/>
        <v>2.6953544575725106E-2</v>
      </c>
      <c r="H19" s="4" t="str">
        <f t="shared" si="5"/>
        <v>YES</v>
      </c>
      <c r="I19" s="4">
        <f t="shared" si="6"/>
        <v>1</v>
      </c>
      <c r="J19" s="10">
        <f t="shared" si="7"/>
        <v>40.969387755102161</v>
      </c>
    </row>
    <row r="20" spans="1:12" x14ac:dyDescent="0.2">
      <c r="F20" t="s">
        <v>21</v>
      </c>
      <c r="G20" s="3">
        <f>AVERAGE(G13:G19)</f>
        <v>0.18449964153434281</v>
      </c>
      <c r="H20" t="s">
        <v>20</v>
      </c>
      <c r="I20" s="5">
        <f>AVERAGE(I13:I19)</f>
        <v>0.7142857142857143</v>
      </c>
    </row>
    <row r="21" spans="1:12" x14ac:dyDescent="0.2">
      <c r="F21" t="s">
        <v>22</v>
      </c>
      <c r="G21" s="3">
        <f>MEDIAN(G13:G19)</f>
        <v>0.10949947046092932</v>
      </c>
    </row>
    <row r="22" spans="1:12" x14ac:dyDescent="0.2">
      <c r="G22" s="3"/>
    </row>
    <row r="23" spans="1:12" x14ac:dyDescent="0.2">
      <c r="A23" t="s">
        <v>32</v>
      </c>
      <c r="B23">
        <v>22</v>
      </c>
      <c r="C23">
        <v>304</v>
      </c>
      <c r="D23">
        <v>7</v>
      </c>
      <c r="E23">
        <v>9369</v>
      </c>
      <c r="F23">
        <v>7579.2349726775956</v>
      </c>
      <c r="G23" s="3">
        <f t="shared" ref="G23:G29" si="8">ABS(E23-F23)/E23</f>
        <v>0.19103052911969307</v>
      </c>
      <c r="H23" s="4" t="str">
        <f>IF(G23&lt;=0.25,"YES","NO")</f>
        <v>YES</v>
      </c>
      <c r="I23" s="4">
        <f>IF(H23="YES",1,0)</f>
        <v>1</v>
      </c>
      <c r="J23" s="10">
        <f>ABS(E23-F23)</f>
        <v>1789.7650273224044</v>
      </c>
      <c r="K23" t="s">
        <v>4</v>
      </c>
      <c r="L23" s="3">
        <f>MIN(J23:J29)</f>
        <v>38.056872037914673</v>
      </c>
    </row>
    <row r="24" spans="1:12" x14ac:dyDescent="0.2">
      <c r="B24">
        <v>23</v>
      </c>
      <c r="C24">
        <v>353</v>
      </c>
      <c r="D24">
        <v>5</v>
      </c>
      <c r="E24">
        <v>7184</v>
      </c>
      <c r="F24">
        <v>5066.7979797979797</v>
      </c>
      <c r="G24" s="3">
        <f t="shared" si="8"/>
        <v>0.29471074891453514</v>
      </c>
      <c r="H24" s="4" t="str">
        <f>IF(G24&lt;=0.25,"YES","NO")</f>
        <v>NO</v>
      </c>
      <c r="I24" s="4">
        <f>IF(H24="YES",1,0)</f>
        <v>0</v>
      </c>
      <c r="J24" s="10">
        <f>ABS(E24-F24)</f>
        <v>2117.2020202020203</v>
      </c>
      <c r="K24" t="s">
        <v>25</v>
      </c>
      <c r="L24" s="3">
        <f>QUARTILE(J23:J29,1)</f>
        <v>356.17098445595866</v>
      </c>
    </row>
    <row r="25" spans="1:12" x14ac:dyDescent="0.2">
      <c r="B25">
        <v>24</v>
      </c>
      <c r="C25">
        <v>567</v>
      </c>
      <c r="D25">
        <v>8</v>
      </c>
      <c r="E25">
        <v>10447</v>
      </c>
      <c r="F25">
        <v>16025.746153846154</v>
      </c>
      <c r="G25" s="3">
        <f t="shared" si="8"/>
        <v>0.53400460934681282</v>
      </c>
      <c r="H25" s="4" t="str">
        <f>IF(G25&lt;=0.25,"YES","NO")</f>
        <v>NO</v>
      </c>
      <c r="I25" s="4">
        <f>IF(H25="YES",1,0)</f>
        <v>0</v>
      </c>
      <c r="J25" s="10">
        <f>ABS(E25-F25)</f>
        <v>5578.7461538461539</v>
      </c>
      <c r="K25" t="s">
        <v>26</v>
      </c>
      <c r="L25" s="6">
        <f>MEDIAN(J23:J29)</f>
        <v>1789.7650273224044</v>
      </c>
    </row>
    <row r="26" spans="1:12" x14ac:dyDescent="0.2">
      <c r="B26">
        <v>25</v>
      </c>
      <c r="C26">
        <v>467</v>
      </c>
      <c r="D26">
        <v>7</v>
      </c>
      <c r="E26">
        <v>5100</v>
      </c>
      <c r="F26">
        <v>8245.1270903010027</v>
      </c>
      <c r="G26" s="3">
        <f t="shared" si="8"/>
        <v>0.61669158633352994</v>
      </c>
      <c r="H26" s="4" t="str">
        <f t="shared" ref="H26:H29" si="9">IF(G26&lt;=0.25,"YES","NO")</f>
        <v>NO</v>
      </c>
      <c r="I26" s="4">
        <f t="shared" ref="I26:I29" si="10">IF(H26="YES",1,0)</f>
        <v>0</v>
      </c>
      <c r="J26" s="10">
        <f t="shared" ref="J26:J29" si="11">ABS(E26-F26)</f>
        <v>3145.1270903010027</v>
      </c>
      <c r="K26" t="s">
        <v>27</v>
      </c>
      <c r="L26" s="3">
        <f>QUARTILE(J23:J29,3)</f>
        <v>2631.1645552515115</v>
      </c>
    </row>
    <row r="27" spans="1:12" x14ac:dyDescent="0.2">
      <c r="B27">
        <v>27</v>
      </c>
      <c r="C27">
        <v>253</v>
      </c>
      <c r="D27">
        <v>8</v>
      </c>
      <c r="E27">
        <v>1651</v>
      </c>
      <c r="F27">
        <v>2300.5958549222801</v>
      </c>
      <c r="G27" s="3">
        <f t="shared" si="8"/>
        <v>0.39345599934723202</v>
      </c>
      <c r="H27" s="4" t="str">
        <f t="shared" si="9"/>
        <v>NO</v>
      </c>
      <c r="I27" s="4">
        <f t="shared" si="10"/>
        <v>0</v>
      </c>
      <c r="J27" s="10">
        <f t="shared" si="11"/>
        <v>649.59585492228007</v>
      </c>
      <c r="K27" t="s">
        <v>28</v>
      </c>
      <c r="L27" s="3">
        <f>MAX(J23:J29)</f>
        <v>5578.7461538461539</v>
      </c>
    </row>
    <row r="28" spans="1:12" x14ac:dyDescent="0.2">
      <c r="B28">
        <v>28</v>
      </c>
      <c r="C28">
        <v>196</v>
      </c>
      <c r="D28">
        <v>7</v>
      </c>
      <c r="E28">
        <v>1450</v>
      </c>
      <c r="F28">
        <v>1411.9431279620853</v>
      </c>
      <c r="G28" s="3">
        <f t="shared" si="8"/>
        <v>2.6246118646837704E-2</v>
      </c>
      <c r="H28" s="4" t="str">
        <f t="shared" si="9"/>
        <v>YES</v>
      </c>
      <c r="I28" s="4">
        <f t="shared" si="10"/>
        <v>1</v>
      </c>
      <c r="J28" s="10">
        <f t="shared" si="11"/>
        <v>38.056872037914673</v>
      </c>
    </row>
    <row r="29" spans="1:12" x14ac:dyDescent="0.2">
      <c r="B29">
        <v>29</v>
      </c>
      <c r="C29">
        <v>185</v>
      </c>
      <c r="D29">
        <v>8</v>
      </c>
      <c r="E29">
        <v>1745</v>
      </c>
      <c r="F29">
        <v>1682.2538860103627</v>
      </c>
      <c r="G29" s="3">
        <f t="shared" si="8"/>
        <v>3.5957658446783523E-2</v>
      </c>
      <c r="H29" s="4" t="str">
        <f t="shared" si="9"/>
        <v>YES</v>
      </c>
      <c r="I29" s="4">
        <f t="shared" si="10"/>
        <v>1</v>
      </c>
      <c r="J29" s="10">
        <f t="shared" si="11"/>
        <v>62.746113989637252</v>
      </c>
    </row>
    <row r="30" spans="1:12" x14ac:dyDescent="0.2">
      <c r="F30" t="s">
        <v>21</v>
      </c>
      <c r="G30" s="3">
        <f>AVERAGE(G23:G29)</f>
        <v>0.29887103573648915</v>
      </c>
      <c r="H30" t="s">
        <v>20</v>
      </c>
      <c r="I30" s="5">
        <f>AVERAGE(I23:I29)</f>
        <v>0.42857142857142855</v>
      </c>
    </row>
    <row r="31" spans="1:12" x14ac:dyDescent="0.2">
      <c r="F31" t="s">
        <v>22</v>
      </c>
      <c r="G31" s="3">
        <f>MEDIAN(G23:G29)</f>
        <v>0.29471074891453514</v>
      </c>
    </row>
    <row r="32" spans="1:12" x14ac:dyDescent="0.2">
      <c r="G32" s="3"/>
    </row>
    <row r="33" spans="1:12" x14ac:dyDescent="0.2">
      <c r="A33" s="11" t="s">
        <v>40</v>
      </c>
      <c r="B33" s="11">
        <v>31</v>
      </c>
      <c r="C33" s="11">
        <v>430</v>
      </c>
      <c r="D33" s="11">
        <v>4</v>
      </c>
      <c r="E33" s="11">
        <v>2957</v>
      </c>
      <c r="F33" s="11">
        <v>4245.6387959866224</v>
      </c>
      <c r="G33" s="13">
        <f t="shared" ref="G33:G39" si="12">ABS(E33-F33)/E33</f>
        <v>0.43579262630592575</v>
      </c>
      <c r="H33" s="14" t="str">
        <f>IF(G33&lt;=0.25,"YES","NO")</f>
        <v>NO</v>
      </c>
      <c r="I33" s="14">
        <f>IF(H33="YES",1,0)</f>
        <v>0</v>
      </c>
      <c r="J33" s="17">
        <f>ABS(E33-F33)</f>
        <v>1288.6387959866224</v>
      </c>
      <c r="K33" s="11" t="s">
        <v>4</v>
      </c>
      <c r="L33" s="13">
        <f>MIN(J33:J39)</f>
        <v>596.35609756097574</v>
      </c>
    </row>
    <row r="34" spans="1:12" x14ac:dyDescent="0.2">
      <c r="A34" s="11"/>
      <c r="B34" s="11">
        <v>32</v>
      </c>
      <c r="C34" s="11">
        <v>204</v>
      </c>
      <c r="D34" s="11">
        <v>5</v>
      </c>
      <c r="E34" s="11">
        <v>963</v>
      </c>
      <c r="F34" s="11">
        <v>1559.3560975609757</v>
      </c>
      <c r="G34" s="13">
        <f t="shared" si="12"/>
        <v>0.61926905250360931</v>
      </c>
      <c r="H34" s="14" t="str">
        <f>IF(G34&lt;=0.25,"YES","NO")</f>
        <v>NO</v>
      </c>
      <c r="I34" s="14">
        <f>IF(H34="YES",1,0)</f>
        <v>0</v>
      </c>
      <c r="J34" s="17">
        <f>ABS(E34-F34)</f>
        <v>596.35609756097574</v>
      </c>
      <c r="K34" s="11" t="s">
        <v>25</v>
      </c>
      <c r="L34" s="13">
        <f>QUARTILE(J33:J39,1)</f>
        <v>924.39029031857058</v>
      </c>
    </row>
    <row r="35" spans="1:12" x14ac:dyDescent="0.2">
      <c r="A35" s="11"/>
      <c r="B35" s="11">
        <v>33</v>
      </c>
      <c r="C35" s="11">
        <v>71</v>
      </c>
      <c r="D35" s="11">
        <v>4</v>
      </c>
      <c r="E35" s="11">
        <v>1233</v>
      </c>
      <c r="F35" s="11">
        <v>517.69044740024185</v>
      </c>
      <c r="G35" s="13">
        <f t="shared" si="12"/>
        <v>0.58013751224635701</v>
      </c>
      <c r="H35" s="14" t="str">
        <f>IF(G35&lt;=0.25,"YES","NO")</f>
        <v>NO</v>
      </c>
      <c r="I35" s="14">
        <f>IF(H35="YES",1,0)</f>
        <v>0</v>
      </c>
      <c r="J35" s="17">
        <f>ABS(E35-F35)</f>
        <v>715.30955259975815</v>
      </c>
      <c r="K35" s="11" t="s">
        <v>26</v>
      </c>
      <c r="L35" s="15">
        <f>MEDIAN(J33:J39)</f>
        <v>1288.6387959866224</v>
      </c>
    </row>
    <row r="36" spans="1:12" x14ac:dyDescent="0.2">
      <c r="A36" s="11"/>
      <c r="B36" s="11">
        <v>34</v>
      </c>
      <c r="C36" s="11">
        <v>840</v>
      </c>
      <c r="D36" s="11">
        <v>7</v>
      </c>
      <c r="E36" s="11">
        <v>3240</v>
      </c>
      <c r="F36" s="11">
        <v>7034.3636363636351</v>
      </c>
      <c r="G36" s="13">
        <f t="shared" si="12"/>
        <v>1.1710998877665542</v>
      </c>
      <c r="H36" s="14" t="str">
        <f t="shared" ref="H36:H39" si="13">IF(G36&lt;=0.25,"YES","NO")</f>
        <v>NO</v>
      </c>
      <c r="I36" s="14">
        <f t="shared" ref="I36:I39" si="14">IF(H36="YES",1,0)</f>
        <v>0</v>
      </c>
      <c r="J36" s="17">
        <f t="shared" ref="J36:J39" si="15">ABS(E36-F36)</f>
        <v>3794.3636363636351</v>
      </c>
      <c r="K36" s="11" t="s">
        <v>27</v>
      </c>
      <c r="L36" s="13">
        <f>QUARTILE(J33:J39,3)</f>
        <v>6586.8680926916222</v>
      </c>
    </row>
    <row r="37" spans="1:12" x14ac:dyDescent="0.2">
      <c r="A37" s="11"/>
      <c r="B37" s="11">
        <v>35</v>
      </c>
      <c r="C37" s="11">
        <v>1648</v>
      </c>
      <c r="D37" s="11">
        <v>6</v>
      </c>
      <c r="E37" s="11">
        <v>10000</v>
      </c>
      <c r="F37" s="11">
        <v>22507.772714162104</v>
      </c>
      <c r="G37" s="13">
        <f t="shared" si="12"/>
        <v>1.2507772714162104</v>
      </c>
      <c r="H37" s="14" t="str">
        <f t="shared" si="13"/>
        <v>NO</v>
      </c>
      <c r="I37" s="14">
        <f t="shared" si="14"/>
        <v>0</v>
      </c>
      <c r="J37" s="17">
        <f t="shared" si="15"/>
        <v>12507.772714162104</v>
      </c>
      <c r="K37" s="11" t="s">
        <v>28</v>
      </c>
      <c r="L37" s="13">
        <f>MAX(J33:J39)</f>
        <v>12507.772714162104</v>
      </c>
    </row>
    <row r="38" spans="1:12" x14ac:dyDescent="0.2">
      <c r="A38" s="11"/>
      <c r="B38" s="11">
        <v>36</v>
      </c>
      <c r="C38" s="11">
        <v>1035</v>
      </c>
      <c r="D38" s="11">
        <v>7</v>
      </c>
      <c r="E38" s="11">
        <v>6800</v>
      </c>
      <c r="F38" s="11">
        <v>16179.372549019608</v>
      </c>
      <c r="G38" s="13">
        <f t="shared" si="12"/>
        <v>1.3793194925028835</v>
      </c>
      <c r="H38" s="14" t="str">
        <f t="shared" si="13"/>
        <v>NO</v>
      </c>
      <c r="I38" s="14">
        <f t="shared" si="14"/>
        <v>0</v>
      </c>
      <c r="J38" s="17">
        <f t="shared" si="15"/>
        <v>9379.3725490196084</v>
      </c>
      <c r="K38" s="11"/>
      <c r="L38" s="11"/>
    </row>
    <row r="39" spans="1:12" x14ac:dyDescent="0.2">
      <c r="A39" s="11"/>
      <c r="B39" s="11">
        <v>37</v>
      </c>
      <c r="C39" s="11">
        <v>548</v>
      </c>
      <c r="D39" s="11">
        <v>1</v>
      </c>
      <c r="E39" s="11">
        <v>3850</v>
      </c>
      <c r="F39" s="11">
        <v>4983.4710280373829</v>
      </c>
      <c r="G39" s="13">
        <f t="shared" si="12"/>
        <v>0.29440805923048907</v>
      </c>
      <c r="H39" s="14" t="str">
        <f t="shared" si="13"/>
        <v>NO</v>
      </c>
      <c r="I39" s="14">
        <f t="shared" si="14"/>
        <v>0</v>
      </c>
      <c r="J39" s="17">
        <f t="shared" si="15"/>
        <v>1133.4710280373829</v>
      </c>
      <c r="K39" s="11"/>
      <c r="L39" s="11"/>
    </row>
    <row r="40" spans="1:12" x14ac:dyDescent="0.2">
      <c r="A40" s="11"/>
      <c r="B40" s="11"/>
      <c r="C40" s="11"/>
      <c r="D40" s="11"/>
      <c r="E40" s="11"/>
      <c r="F40" s="11" t="s">
        <v>21</v>
      </c>
      <c r="G40" s="13">
        <f>AVERAGE(G33:G39)</f>
        <v>0.81868627171028996</v>
      </c>
      <c r="H40" s="11" t="s">
        <v>20</v>
      </c>
      <c r="I40" s="16">
        <f>AVERAGE(I33:I39)</f>
        <v>0</v>
      </c>
      <c r="J40" s="11"/>
      <c r="K40" s="11"/>
      <c r="L40" s="11"/>
    </row>
    <row r="41" spans="1:12" x14ac:dyDescent="0.2">
      <c r="A41" s="11"/>
      <c r="B41" s="11"/>
      <c r="C41" s="11"/>
      <c r="D41" s="11"/>
      <c r="E41" s="11"/>
      <c r="F41" s="11" t="s">
        <v>22</v>
      </c>
      <c r="G41" s="13">
        <f>MEDIAN(G33:G39)</f>
        <v>0.61926905250360931</v>
      </c>
      <c r="H41" s="11"/>
      <c r="I41" s="11"/>
      <c r="J41" s="11"/>
      <c r="K41" s="11"/>
      <c r="L41" s="11"/>
    </row>
    <row r="42" spans="1:12" x14ac:dyDescent="0.2">
      <c r="G42" s="3"/>
    </row>
    <row r="43" spans="1:12" x14ac:dyDescent="0.2">
      <c r="A43" s="11" t="s">
        <v>41</v>
      </c>
      <c r="B43" s="11">
        <v>41</v>
      </c>
      <c r="C43" s="11">
        <v>253</v>
      </c>
      <c r="D43" s="11">
        <v>7</v>
      </c>
      <c r="E43" s="11">
        <v>1100</v>
      </c>
      <c r="F43" s="11">
        <v>1923.7277856135402</v>
      </c>
      <c r="G43" s="13">
        <f t="shared" ref="G43:G49" si="16">ABS(E43-F43)/E43</f>
        <v>0.74884344146685466</v>
      </c>
      <c r="H43" s="14" t="str">
        <f>IF(G43&lt;=0.25,"YES","NO")</f>
        <v>NO</v>
      </c>
      <c r="I43" s="14">
        <f>IF(H43="YES",1,0)</f>
        <v>0</v>
      </c>
      <c r="J43" s="17">
        <f>ABS(E43-F43)</f>
        <v>823.72778561354016</v>
      </c>
      <c r="K43" s="11" t="s">
        <v>4</v>
      </c>
      <c r="L43" s="13">
        <f>MIN(J43:J49)</f>
        <v>271.82887700534752</v>
      </c>
    </row>
    <row r="44" spans="1:12" x14ac:dyDescent="0.2">
      <c r="A44" s="11"/>
      <c r="B44" s="11">
        <v>42</v>
      </c>
      <c r="C44" s="11">
        <v>227</v>
      </c>
      <c r="D44" s="11">
        <v>8</v>
      </c>
      <c r="E44" s="11">
        <v>5578</v>
      </c>
      <c r="F44" s="11">
        <v>2611.9380572501173</v>
      </c>
      <c r="G44" s="13">
        <f t="shared" si="16"/>
        <v>0.53174290834526405</v>
      </c>
      <c r="H44" s="14" t="str">
        <f>IF(G44&lt;=0.25,"YES","NO")</f>
        <v>NO</v>
      </c>
      <c r="I44" s="14">
        <f>IF(H44="YES",1,0)</f>
        <v>0</v>
      </c>
      <c r="J44" s="17">
        <f>ABS(E44-F44)</f>
        <v>2966.0619427498827</v>
      </c>
      <c r="K44" s="11" t="s">
        <v>25</v>
      </c>
      <c r="L44" s="13">
        <f>QUARTILE(J43:J49,1)</f>
        <v>560.47312787524834</v>
      </c>
    </row>
    <row r="45" spans="1:12" x14ac:dyDescent="0.2">
      <c r="A45" s="11"/>
      <c r="B45" s="11">
        <v>43</v>
      </c>
      <c r="C45" s="11">
        <v>59</v>
      </c>
      <c r="D45" s="11">
        <v>8</v>
      </c>
      <c r="E45" s="11">
        <v>1060</v>
      </c>
      <c r="F45" s="11">
        <v>448.61636107193232</v>
      </c>
      <c r="G45" s="13">
        <f t="shared" si="16"/>
        <v>0.57677701785666768</v>
      </c>
      <c r="H45" s="14" t="str">
        <f>IF(G45&lt;=0.25,"YES","NO")</f>
        <v>NO</v>
      </c>
      <c r="I45" s="14">
        <f>IF(H45="YES",1,0)</f>
        <v>0</v>
      </c>
      <c r="J45" s="17">
        <f>ABS(E45-F45)</f>
        <v>611.38363892806774</v>
      </c>
      <c r="K45" s="11" t="s">
        <v>26</v>
      </c>
      <c r="L45" s="15">
        <f>MEDIAN(J43:J49)</f>
        <v>823.72778561354016</v>
      </c>
    </row>
    <row r="46" spans="1:12" x14ac:dyDescent="0.2">
      <c r="A46" s="11"/>
      <c r="B46" s="11">
        <v>44</v>
      </c>
      <c r="C46" s="11">
        <v>299</v>
      </c>
      <c r="D46" s="11">
        <v>7</v>
      </c>
      <c r="E46" s="11">
        <v>5279</v>
      </c>
      <c r="F46" s="11">
        <v>3440.3941811356171</v>
      </c>
      <c r="G46" s="13">
        <f t="shared" si="16"/>
        <v>0.3482867624293205</v>
      </c>
      <c r="H46" s="14" t="str">
        <f t="shared" ref="H46:H49" si="17">IF(G46&lt;=0.25,"YES","NO")</f>
        <v>NO</v>
      </c>
      <c r="I46" s="14">
        <f t="shared" ref="I46:I49" si="18">IF(H46="YES",1,0)</f>
        <v>0</v>
      </c>
      <c r="J46" s="17">
        <f t="shared" ref="J46:J49" si="19">ABS(E46-F46)</f>
        <v>1838.6058188643829</v>
      </c>
      <c r="K46" s="11" t="s">
        <v>27</v>
      </c>
      <c r="L46" s="13">
        <f>QUARTILE(J43:J49,3)</f>
        <v>2402.333880807133</v>
      </c>
    </row>
    <row r="47" spans="1:12" x14ac:dyDescent="0.2">
      <c r="A47" s="11"/>
      <c r="B47" s="11">
        <v>45</v>
      </c>
      <c r="C47" s="11">
        <v>422</v>
      </c>
      <c r="D47" s="11">
        <v>5</v>
      </c>
      <c r="E47" s="11">
        <v>8117</v>
      </c>
      <c r="F47" s="11">
        <v>7607.4373831775711</v>
      </c>
      <c r="G47" s="13">
        <f t="shared" si="16"/>
        <v>6.2777210400693478E-2</v>
      </c>
      <c r="H47" s="14" t="str">
        <f t="shared" si="17"/>
        <v>YES</v>
      </c>
      <c r="I47" s="14">
        <f t="shared" si="18"/>
        <v>1</v>
      </c>
      <c r="J47" s="17">
        <f t="shared" si="19"/>
        <v>509.56261682242894</v>
      </c>
      <c r="K47" s="11" t="s">
        <v>28</v>
      </c>
      <c r="L47" s="13">
        <f>MAX(J43:J49)</f>
        <v>8200.2660485021406</v>
      </c>
    </row>
    <row r="48" spans="1:12" x14ac:dyDescent="0.2">
      <c r="A48" s="11"/>
      <c r="B48" s="11">
        <v>46</v>
      </c>
      <c r="C48" s="11">
        <v>1058</v>
      </c>
      <c r="D48" s="11">
        <v>6</v>
      </c>
      <c r="E48" s="11">
        <v>8710</v>
      </c>
      <c r="F48" s="11">
        <v>16910.266048502141</v>
      </c>
      <c r="G48" s="13">
        <f t="shared" si="16"/>
        <v>0.94147715826660627</v>
      </c>
      <c r="H48" s="14" t="str">
        <f t="shared" si="17"/>
        <v>NO</v>
      </c>
      <c r="I48" s="14">
        <f t="shared" si="18"/>
        <v>0</v>
      </c>
      <c r="J48" s="17">
        <f t="shared" si="19"/>
        <v>8200.2660485021406</v>
      </c>
      <c r="K48" s="11"/>
      <c r="L48" s="11"/>
    </row>
    <row r="49" spans="1:12" x14ac:dyDescent="0.2">
      <c r="A49" s="11"/>
      <c r="B49" s="11">
        <v>47</v>
      </c>
      <c r="C49" s="11">
        <v>65</v>
      </c>
      <c r="D49" s="11">
        <v>6</v>
      </c>
      <c r="E49" s="11">
        <v>796</v>
      </c>
      <c r="F49" s="11">
        <v>524.17112299465248</v>
      </c>
      <c r="G49" s="13">
        <f t="shared" si="16"/>
        <v>0.34149356407706977</v>
      </c>
      <c r="H49" s="14" t="str">
        <f t="shared" si="17"/>
        <v>NO</v>
      </c>
      <c r="I49" s="14">
        <f t="shared" si="18"/>
        <v>0</v>
      </c>
      <c r="J49" s="17">
        <f t="shared" si="19"/>
        <v>271.82887700534752</v>
      </c>
      <c r="K49" s="11"/>
      <c r="L49" s="11"/>
    </row>
    <row r="50" spans="1:12" x14ac:dyDescent="0.2">
      <c r="A50" s="11"/>
      <c r="B50" s="11"/>
      <c r="C50" s="11"/>
      <c r="D50" s="11"/>
      <c r="E50" s="11"/>
      <c r="F50" s="11" t="s">
        <v>21</v>
      </c>
      <c r="G50" s="13">
        <f>AVERAGE(G43:G49)</f>
        <v>0.50734258040606806</v>
      </c>
      <c r="H50" s="11" t="s">
        <v>20</v>
      </c>
      <c r="I50" s="16">
        <f>AVERAGE(I43:I49)</f>
        <v>0.14285714285714285</v>
      </c>
      <c r="J50" s="11"/>
      <c r="K50" s="11"/>
      <c r="L50" s="11"/>
    </row>
    <row r="51" spans="1:12" x14ac:dyDescent="0.2">
      <c r="A51" s="11"/>
      <c r="B51" s="11"/>
      <c r="C51" s="11"/>
      <c r="D51" s="11"/>
      <c r="E51" s="11"/>
      <c r="F51" s="11" t="s">
        <v>22</v>
      </c>
      <c r="G51" s="13">
        <f>MEDIAN(G43:G49)</f>
        <v>0.53174290834526405</v>
      </c>
      <c r="H51" s="11"/>
      <c r="I51" s="11"/>
      <c r="J51" s="11"/>
      <c r="K51" s="11"/>
      <c r="L51" s="11"/>
    </row>
    <row r="52" spans="1:12" x14ac:dyDescent="0.2">
      <c r="G52" s="3"/>
    </row>
    <row r="53" spans="1:12" x14ac:dyDescent="0.2">
      <c r="G53" s="3"/>
    </row>
    <row r="54" spans="1:12" x14ac:dyDescent="0.2">
      <c r="A54" s="11" t="s">
        <v>42</v>
      </c>
      <c r="B54" s="11">
        <v>50</v>
      </c>
      <c r="C54" s="11">
        <v>1526</v>
      </c>
      <c r="D54" s="11">
        <v>7</v>
      </c>
      <c r="E54" s="11">
        <v>5931</v>
      </c>
      <c r="F54" s="12">
        <v>17302.527704485488</v>
      </c>
      <c r="G54" s="13">
        <f t="shared" ref="G54:G58" si="20">ABS(E54-F54)/E54</f>
        <v>1.9173036089167912</v>
      </c>
      <c r="H54" s="14" t="str">
        <f>IF(G54&lt;=0.25,"YES","NO")</f>
        <v>NO</v>
      </c>
      <c r="I54" s="14">
        <f>IF(H54="YES",1,0)</f>
        <v>0</v>
      </c>
      <c r="J54" s="13">
        <f>ABS(E54-F54)</f>
        <v>11371.527704485488</v>
      </c>
      <c r="K54" s="11" t="s">
        <v>4</v>
      </c>
      <c r="L54" s="13">
        <f>MIN(J54:J60)</f>
        <v>106.23349056603797</v>
      </c>
    </row>
    <row r="55" spans="1:12" x14ac:dyDescent="0.2">
      <c r="A55" s="11"/>
      <c r="B55" s="11">
        <v>51</v>
      </c>
      <c r="C55" s="11">
        <v>575</v>
      </c>
      <c r="D55" s="11">
        <v>9</v>
      </c>
      <c r="E55" s="11">
        <v>4456</v>
      </c>
      <c r="F55" s="12">
        <v>6534.1187433439827</v>
      </c>
      <c r="G55" s="13">
        <f t="shared" si="20"/>
        <v>0.46636417040933187</v>
      </c>
      <c r="H55" s="14" t="str">
        <f t="shared" ref="H55:H60" si="21">IF(G55&lt;=0.25,"YES","NO")</f>
        <v>NO</v>
      </c>
      <c r="I55" s="14">
        <f>IF(H55="YES",1,0)</f>
        <v>0</v>
      </c>
      <c r="J55" s="13">
        <f t="shared" ref="J55:J60" si="22">ABS(E55-F55)</f>
        <v>2078.1187433439827</v>
      </c>
      <c r="K55" s="11" t="s">
        <v>25</v>
      </c>
      <c r="L55" s="13">
        <f>QUARTILE(J54:J60,1)</f>
        <v>1110.4634339078068</v>
      </c>
    </row>
    <row r="56" spans="1:12" x14ac:dyDescent="0.2">
      <c r="A56" s="11"/>
      <c r="B56" s="11">
        <v>52</v>
      </c>
      <c r="C56" s="11">
        <v>509</v>
      </c>
      <c r="D56" s="11">
        <v>3</v>
      </c>
      <c r="E56" s="11">
        <v>3600</v>
      </c>
      <c r="F56" s="12">
        <v>3447.1013536966325</v>
      </c>
      <c r="G56" s="13">
        <f t="shared" si="20"/>
        <v>4.2471846195379866E-2</v>
      </c>
      <c r="H56" s="14" t="str">
        <f t="shared" si="21"/>
        <v>YES</v>
      </c>
      <c r="I56" s="14">
        <f t="shared" ref="I56:I60" si="23">IF(H56="YES",1,0)</f>
        <v>1</v>
      </c>
      <c r="J56" s="13">
        <f t="shared" si="22"/>
        <v>152.89864630336751</v>
      </c>
      <c r="K56" s="11" t="s">
        <v>26</v>
      </c>
      <c r="L56" s="15">
        <f>MEDIAN(J54:J60)</f>
        <v>2078.1187433439827</v>
      </c>
    </row>
    <row r="57" spans="1:12" x14ac:dyDescent="0.2">
      <c r="A57" s="11"/>
      <c r="B57" s="11">
        <v>53</v>
      </c>
      <c r="C57" s="11">
        <v>583</v>
      </c>
      <c r="D57" s="11">
        <v>4</v>
      </c>
      <c r="E57" s="11">
        <v>4557</v>
      </c>
      <c r="F57" s="12">
        <v>6625.0282215122461</v>
      </c>
      <c r="G57" s="13">
        <f t="shared" si="20"/>
        <v>0.45381352238583411</v>
      </c>
      <c r="H57" s="14" t="str">
        <f t="shared" si="21"/>
        <v>NO</v>
      </c>
      <c r="I57" s="14">
        <f t="shared" si="23"/>
        <v>0</v>
      </c>
      <c r="J57" s="13">
        <f t="shared" si="22"/>
        <v>2068.0282215122461</v>
      </c>
      <c r="K57" s="11" t="s">
        <v>27</v>
      </c>
      <c r="L57" s="13">
        <f>QUARTILE(J54:J60,3)</f>
        <v>3203.1179939945805</v>
      </c>
    </row>
    <row r="58" spans="1:12" x14ac:dyDescent="0.2">
      <c r="A58" s="11"/>
      <c r="B58" s="11">
        <v>54</v>
      </c>
      <c r="C58" s="11">
        <v>315</v>
      </c>
      <c r="D58" s="11">
        <v>4</v>
      </c>
      <c r="E58" s="11">
        <v>8752</v>
      </c>
      <c r="F58" s="12">
        <v>4864.3117626027888</v>
      </c>
      <c r="G58" s="13">
        <f t="shared" si="20"/>
        <v>0.44420569440096108</v>
      </c>
      <c r="H58" s="14" t="str">
        <f t="shared" si="21"/>
        <v>NO</v>
      </c>
      <c r="I58" s="14">
        <f t="shared" si="23"/>
        <v>0</v>
      </c>
      <c r="J58" s="13">
        <f t="shared" si="22"/>
        <v>3887.6882373972112</v>
      </c>
      <c r="K58" s="11" t="s">
        <v>28</v>
      </c>
      <c r="L58" s="13">
        <f>MAX(J54:J60)</f>
        <v>11371.527704485488</v>
      </c>
    </row>
    <row r="59" spans="1:12" x14ac:dyDescent="0.2">
      <c r="A59" s="11"/>
      <c r="B59" s="11">
        <v>55</v>
      </c>
      <c r="C59" s="11">
        <v>138</v>
      </c>
      <c r="D59" s="11">
        <v>5</v>
      </c>
      <c r="E59" s="11">
        <v>3440</v>
      </c>
      <c r="F59" s="12">
        <v>921.45224940805042</v>
      </c>
      <c r="G59" s="13">
        <f>ABS(E59-F59)/E59</f>
        <v>0.73213597400928776</v>
      </c>
      <c r="H59" s="14" t="str">
        <f t="shared" si="21"/>
        <v>NO</v>
      </c>
      <c r="I59" s="14">
        <f t="shared" si="23"/>
        <v>0</v>
      </c>
      <c r="J59" s="13">
        <f t="shared" si="22"/>
        <v>2518.5477505919498</v>
      </c>
      <c r="K59" s="11"/>
      <c r="L59" s="11"/>
    </row>
    <row r="60" spans="1:12" x14ac:dyDescent="0.2">
      <c r="A60" s="11"/>
      <c r="B60" s="11">
        <v>56</v>
      </c>
      <c r="C60" s="11">
        <v>257</v>
      </c>
      <c r="D60" s="11">
        <v>4</v>
      </c>
      <c r="E60" s="11">
        <v>1981</v>
      </c>
      <c r="F60" s="12">
        <v>1874.766509433962</v>
      </c>
      <c r="G60" s="13">
        <f>ABS(E60-F60)/E60</f>
        <v>5.3626194127227647E-2</v>
      </c>
      <c r="H60" s="14" t="str">
        <f t="shared" si="21"/>
        <v>YES</v>
      </c>
      <c r="I60" s="14">
        <f t="shared" si="23"/>
        <v>1</v>
      </c>
      <c r="J60" s="13">
        <f t="shared" si="22"/>
        <v>106.23349056603797</v>
      </c>
      <c r="K60" s="11"/>
      <c r="L60" s="11"/>
    </row>
    <row r="61" spans="1:12" x14ac:dyDescent="0.2">
      <c r="A61" s="11"/>
      <c r="B61" s="11"/>
      <c r="C61" s="11"/>
      <c r="D61" s="11"/>
      <c r="E61" s="11"/>
      <c r="F61" s="11" t="s">
        <v>21</v>
      </c>
      <c r="G61" s="13">
        <f>AVERAGE(G54:G60)</f>
        <v>0.58713157292068752</v>
      </c>
      <c r="H61" s="11" t="s">
        <v>20</v>
      </c>
      <c r="I61" s="16">
        <f>AVERAGE(I54:I60)</f>
        <v>0.2857142857142857</v>
      </c>
      <c r="J61" s="11"/>
      <c r="K61" s="11"/>
      <c r="L61" s="11"/>
    </row>
    <row r="62" spans="1:12" x14ac:dyDescent="0.2">
      <c r="A62" s="11"/>
      <c r="B62" s="11"/>
      <c r="C62" s="11"/>
      <c r="D62" s="11"/>
      <c r="E62" s="11"/>
      <c r="F62" s="11" t="s">
        <v>22</v>
      </c>
      <c r="G62" s="13">
        <f>MEDIAN(G54:G60)</f>
        <v>0.45381352238583411</v>
      </c>
      <c r="H62" s="11"/>
      <c r="I62" s="11"/>
      <c r="J62" s="11"/>
      <c r="K62" s="11"/>
      <c r="L62" s="11"/>
    </row>
    <row r="64" spans="1:12" x14ac:dyDescent="0.2">
      <c r="A64" s="11" t="s">
        <v>43</v>
      </c>
      <c r="B64" s="11">
        <v>8</v>
      </c>
      <c r="C64" s="11">
        <v>366</v>
      </c>
      <c r="D64" s="11">
        <v>2</v>
      </c>
      <c r="E64" s="11">
        <v>9125</v>
      </c>
      <c r="F64" s="12">
        <v>4995.7713237542039</v>
      </c>
      <c r="G64" s="13">
        <f t="shared" ref="G64:G68" si="24">ABS(E64-F64)/E64</f>
        <v>0.45251821109542972</v>
      </c>
      <c r="H64" s="14" t="str">
        <f>IF(G64&lt;=0.25,"YES","NO")</f>
        <v>NO</v>
      </c>
      <c r="I64" s="14">
        <f>IF(H64="YES",1,0)</f>
        <v>0</v>
      </c>
      <c r="J64" s="13">
        <f>ABS(E64-F64)</f>
        <v>4129.2286762457961</v>
      </c>
      <c r="K64" s="11" t="s">
        <v>4</v>
      </c>
      <c r="L64" s="13">
        <f>MIN(J64:J70)</f>
        <v>293.13883847549914</v>
      </c>
    </row>
    <row r="65" spans="1:12" x14ac:dyDescent="0.2">
      <c r="A65" s="11"/>
      <c r="B65" s="11">
        <v>17</v>
      </c>
      <c r="C65" s="11">
        <v>1849</v>
      </c>
      <c r="D65" s="11">
        <v>7</v>
      </c>
      <c r="E65" s="11">
        <v>25910</v>
      </c>
      <c r="F65" s="12">
        <v>35917.573742540495</v>
      </c>
      <c r="G65" s="13">
        <f t="shared" si="24"/>
        <v>0.38624367975841356</v>
      </c>
      <c r="H65" s="14" t="str">
        <f t="shared" ref="H65:H70" si="25">IF(G65&lt;=0.25,"YES","NO")</f>
        <v>NO</v>
      </c>
      <c r="I65" s="14">
        <f>IF(H65="YES",1,0)</f>
        <v>0</v>
      </c>
      <c r="J65" s="13">
        <f t="shared" ref="J65:J70" si="26">ABS(E65-F65)</f>
        <v>10007.573742540495</v>
      </c>
      <c r="K65" s="11" t="s">
        <v>25</v>
      </c>
      <c r="L65" s="13">
        <f>QUARTILE(J64:J70,1)</f>
        <v>1186.1830010206838</v>
      </c>
    </row>
    <row r="66" spans="1:12" x14ac:dyDescent="0.2">
      <c r="A66" s="11"/>
      <c r="B66" s="11">
        <v>19</v>
      </c>
      <c r="C66" s="11">
        <v>434</v>
      </c>
      <c r="D66" s="11">
        <v>1</v>
      </c>
      <c r="E66" s="11">
        <v>15052</v>
      </c>
      <c r="F66" s="12">
        <v>6026.593043055218</v>
      </c>
      <c r="G66" s="13">
        <f t="shared" si="24"/>
        <v>0.5996151313410033</v>
      </c>
      <c r="H66" s="14" t="str">
        <f t="shared" si="25"/>
        <v>NO</v>
      </c>
      <c r="I66" s="14">
        <f t="shared" ref="I66:I70" si="27">IF(H66="YES",1,0)</f>
        <v>0</v>
      </c>
      <c r="J66" s="13">
        <f t="shared" si="26"/>
        <v>9025.406956944782</v>
      </c>
      <c r="K66" s="11" t="s">
        <v>26</v>
      </c>
      <c r="L66" s="15">
        <f>MEDIAN(J64:J70)</f>
        <v>4129.2286762457961</v>
      </c>
    </row>
    <row r="67" spans="1:12" x14ac:dyDescent="0.2">
      <c r="A67" s="11"/>
      <c r="B67" s="11">
        <v>30</v>
      </c>
      <c r="C67" s="11">
        <v>387</v>
      </c>
      <c r="D67" s="11">
        <v>4</v>
      </c>
      <c r="E67" s="11">
        <v>1798</v>
      </c>
      <c r="F67" s="12">
        <v>2931.2967332123412</v>
      </c>
      <c r="G67" s="13">
        <f t="shared" si="24"/>
        <v>0.63030964027382719</v>
      </c>
      <c r="H67" s="14" t="str">
        <f t="shared" si="25"/>
        <v>NO</v>
      </c>
      <c r="I67" s="14">
        <f t="shared" si="27"/>
        <v>0</v>
      </c>
      <c r="J67" s="13">
        <f t="shared" si="26"/>
        <v>1133.2967332123412</v>
      </c>
      <c r="K67" s="11" t="s">
        <v>27</v>
      </c>
      <c r="L67" s="13">
        <f>QUARTILE(J64:J70,3)</f>
        <v>7894.2096513118977</v>
      </c>
    </row>
    <row r="68" spans="1:12" x14ac:dyDescent="0.2">
      <c r="A68" s="11"/>
      <c r="B68" s="11">
        <v>39</v>
      </c>
      <c r="C68" s="11">
        <v>302</v>
      </c>
      <c r="D68" s="11">
        <v>4</v>
      </c>
      <c r="E68" s="11">
        <v>5787</v>
      </c>
      <c r="F68" s="12">
        <v>4547.9307311709736</v>
      </c>
      <c r="G68" s="13">
        <f t="shared" si="24"/>
        <v>0.21411253997391161</v>
      </c>
      <c r="H68" s="14" t="str">
        <f t="shared" si="25"/>
        <v>YES</v>
      </c>
      <c r="I68" s="14">
        <f t="shared" si="27"/>
        <v>1</v>
      </c>
      <c r="J68" s="13">
        <f t="shared" si="26"/>
        <v>1239.0692688290264</v>
      </c>
      <c r="K68" s="11" t="s">
        <v>28</v>
      </c>
      <c r="L68" s="13">
        <f>MAX(J64:J70)</f>
        <v>10007.573742540495</v>
      </c>
    </row>
    <row r="69" spans="1:12" x14ac:dyDescent="0.2">
      <c r="A69" s="11"/>
      <c r="B69" s="11">
        <v>48</v>
      </c>
      <c r="C69" s="11">
        <v>390</v>
      </c>
      <c r="D69" s="11">
        <v>4</v>
      </c>
      <c r="E69" s="11">
        <v>11023</v>
      </c>
      <c r="F69" s="12">
        <v>4259.9876543209875</v>
      </c>
      <c r="G69" s="13">
        <f>ABS(E69-F69)/E69</f>
        <v>0.61353645520085387</v>
      </c>
      <c r="H69" s="14" t="str">
        <f t="shared" si="25"/>
        <v>NO</v>
      </c>
      <c r="I69" s="14">
        <f t="shared" si="27"/>
        <v>0</v>
      </c>
      <c r="J69" s="13">
        <f t="shared" si="26"/>
        <v>6763.0123456790125</v>
      </c>
      <c r="K69" s="11"/>
      <c r="L69" s="11"/>
    </row>
    <row r="70" spans="1:12" x14ac:dyDescent="0.2">
      <c r="A70" s="11"/>
      <c r="B70" s="11">
        <v>49</v>
      </c>
      <c r="C70" s="11">
        <v>193</v>
      </c>
      <c r="D70" s="11">
        <v>6</v>
      </c>
      <c r="E70" s="11">
        <v>1755</v>
      </c>
      <c r="F70" s="12">
        <v>1461.8611615245009</v>
      </c>
      <c r="G70" s="13">
        <f>ABS(E70-F70)/E70</f>
        <v>0.1670306771940166</v>
      </c>
      <c r="H70" s="14" t="str">
        <f t="shared" si="25"/>
        <v>YES</v>
      </c>
      <c r="I70" s="14">
        <f t="shared" si="27"/>
        <v>1</v>
      </c>
      <c r="J70" s="13">
        <f t="shared" si="26"/>
        <v>293.13883847549914</v>
      </c>
      <c r="K70" s="11"/>
      <c r="L70" s="11"/>
    </row>
    <row r="71" spans="1:12" x14ac:dyDescent="0.2">
      <c r="A71" s="11"/>
      <c r="B71" s="11"/>
      <c r="C71" s="11"/>
      <c r="D71" s="11"/>
      <c r="E71" s="11"/>
      <c r="F71" s="11" t="s">
        <v>21</v>
      </c>
      <c r="G71" s="13">
        <f>AVERAGE(G64:G70)</f>
        <v>0.43762376211963649</v>
      </c>
      <c r="H71" s="11" t="s">
        <v>20</v>
      </c>
      <c r="I71" s="16">
        <f>AVERAGE(I64:I70)</f>
        <v>0.2857142857142857</v>
      </c>
      <c r="J71" s="11"/>
      <c r="K71" s="11"/>
      <c r="L71" s="11"/>
    </row>
    <row r="72" spans="1:12" x14ac:dyDescent="0.2">
      <c r="A72" s="11"/>
      <c r="B72" s="11"/>
      <c r="C72" s="11"/>
      <c r="D72" s="11"/>
      <c r="E72" s="11"/>
      <c r="F72" s="11" t="s">
        <v>22</v>
      </c>
      <c r="G72" s="13">
        <f>MEDIAN(G64:G70)</f>
        <v>0.45251821109542972</v>
      </c>
      <c r="H72" s="11"/>
      <c r="I72" s="11"/>
      <c r="J72" s="11"/>
      <c r="K72" s="11"/>
      <c r="L72" s="11"/>
    </row>
    <row r="74" spans="1:12" x14ac:dyDescent="0.2">
      <c r="E74" s="1" t="s">
        <v>86</v>
      </c>
      <c r="F74" s="1" t="s">
        <v>21</v>
      </c>
      <c r="G74" s="18">
        <f>AVERAGE(G43:G49,G54:G60,G64:G70)</f>
        <v>0.51069930514879747</v>
      </c>
      <c r="H74" s="1" t="s">
        <v>85</v>
      </c>
      <c r="I74" s="1">
        <f>AVERAGE(I43:I49,I54:I60,I64:I70)</f>
        <v>0.23809523809523808</v>
      </c>
    </row>
    <row r="75" spans="1:12" x14ac:dyDescent="0.2">
      <c r="E75" s="1"/>
      <c r="F75" s="1" t="s">
        <v>22</v>
      </c>
      <c r="G75" s="18">
        <f>MEDIAN(G43:G49,G54:G60,G64:G70)</f>
        <v>0.45381352238583411</v>
      </c>
      <c r="H75" s="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5"/>
  <sheetViews>
    <sheetView zoomScale="139" zoomScaleNormal="139" workbookViewId="0">
      <pane ySplit="1500" topLeftCell="A61" activePane="bottomLeft"/>
      <selection activeCell="I79" sqref="I79"/>
      <selection pane="bottomLeft" activeCell="E74" sqref="E74:I75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5.6640625" bestFit="1" customWidth="1"/>
    <col min="4" max="4" width="7.33203125" bestFit="1" customWidth="1"/>
    <col min="5" max="5" width="9.5" bestFit="1" customWidth="1"/>
    <col min="6" max="6" width="9.83203125" bestFit="1" customWidth="1"/>
    <col min="7" max="7" width="7.5" bestFit="1" customWidth="1"/>
    <col min="8" max="8" width="11.5" bestFit="1" customWidth="1"/>
    <col min="9" max="9" width="7.83203125" bestFit="1" customWidth="1"/>
    <col min="10" max="10" width="8.83203125" bestFit="1" customWidth="1"/>
    <col min="11" max="11" width="7.33203125" bestFit="1" customWidth="1"/>
    <col min="12" max="12" width="8.83203125" bestFit="1" customWidth="1"/>
    <col min="13" max="13" width="4.6640625" customWidth="1"/>
    <col min="14" max="14" width="14.5" bestFit="1" customWidth="1"/>
    <col min="15" max="18" width="7.6640625" bestFit="1" customWidth="1"/>
    <col min="19" max="19" width="8.83203125" bestFit="1" customWidth="1"/>
    <col min="20" max="21" width="7.6640625" bestFit="1" customWidth="1"/>
    <col min="22" max="22" width="8.83203125" bestFit="1" customWidth="1"/>
  </cols>
  <sheetData>
    <row r="2" spans="1:22" x14ac:dyDescent="0.2">
      <c r="B2" t="s">
        <v>11</v>
      </c>
      <c r="C2" t="s">
        <v>12</v>
      </c>
      <c r="D2" t="s">
        <v>13</v>
      </c>
      <c r="E2" t="s">
        <v>14</v>
      </c>
      <c r="F2" t="s">
        <v>16</v>
      </c>
      <c r="G2" t="s">
        <v>17</v>
      </c>
      <c r="H2" t="s">
        <v>19</v>
      </c>
      <c r="I2" t="s">
        <v>18</v>
      </c>
      <c r="J2" t="s">
        <v>24</v>
      </c>
      <c r="O2" t="s">
        <v>23</v>
      </c>
      <c r="P2" t="s">
        <v>29</v>
      </c>
      <c r="Q2" t="s">
        <v>30</v>
      </c>
      <c r="R2" t="s">
        <v>44</v>
      </c>
      <c r="S2" t="s">
        <v>45</v>
      </c>
      <c r="T2" t="s">
        <v>46</v>
      </c>
      <c r="U2" t="s">
        <v>47</v>
      </c>
      <c r="V2" t="s">
        <v>31</v>
      </c>
    </row>
    <row r="3" spans="1:22" x14ac:dyDescent="0.2">
      <c r="A3" t="s">
        <v>23</v>
      </c>
      <c r="B3">
        <v>1</v>
      </c>
      <c r="C3" s="9">
        <v>647</v>
      </c>
      <c r="D3" s="9">
        <v>8</v>
      </c>
      <c r="E3" s="9">
        <v>7871</v>
      </c>
      <c r="F3" s="3">
        <v>12444.784360189575</v>
      </c>
      <c r="G3" s="3">
        <f t="shared" ref="G3:G8" si="0">ABS(E3-F3)/E3</f>
        <v>0.58109317242911629</v>
      </c>
      <c r="H3" s="4" t="str">
        <f>IF(G3&lt;=0.25,"YES","NO")</f>
        <v>NO</v>
      </c>
      <c r="I3" s="4">
        <f>IF(H3="YES",1,0)</f>
        <v>0</v>
      </c>
      <c r="J3" s="10">
        <f>ABS(E3-F3)</f>
        <v>4573.7843601895747</v>
      </c>
      <c r="K3" t="s">
        <v>4</v>
      </c>
      <c r="L3" s="3">
        <f>MIN(J3:J9)</f>
        <v>46.09973045822062</v>
      </c>
      <c r="M3" s="3"/>
      <c r="N3" t="s">
        <v>25</v>
      </c>
      <c r="O3" s="3">
        <f>L4</f>
        <v>262.41967871485963</v>
      </c>
      <c r="P3" s="3">
        <f>L14</f>
        <v>42.812370117759883</v>
      </c>
      <c r="Q3" s="3">
        <f>L24</f>
        <v>356.17098445595866</v>
      </c>
      <c r="R3" s="3">
        <f>L34</f>
        <v>826.72849650349667</v>
      </c>
      <c r="S3" s="3">
        <f>L44</f>
        <v>590.97102753806712</v>
      </c>
      <c r="T3" s="3">
        <f>L55</f>
        <v>590.25436287568959</v>
      </c>
      <c r="U3" s="3">
        <f>L65</f>
        <v>824.53101724048111</v>
      </c>
      <c r="V3" s="3">
        <f>'Aggregate-K1'!K4</f>
        <v>280.86614173228372</v>
      </c>
    </row>
    <row r="4" spans="1:22" x14ac:dyDescent="0.2">
      <c r="B4">
        <v>2</v>
      </c>
      <c r="C4" s="9">
        <v>130</v>
      </c>
      <c r="D4" s="9">
        <v>9</v>
      </c>
      <c r="E4" s="9">
        <v>845</v>
      </c>
      <c r="F4" s="3">
        <v>1083.3333333333335</v>
      </c>
      <c r="G4" s="3">
        <f t="shared" si="0"/>
        <v>0.28205128205128221</v>
      </c>
      <c r="H4" s="4" t="str">
        <f t="shared" ref="H4:H9" si="1">IF(G4&lt;=0.25,"YES","NO")</f>
        <v>NO</v>
      </c>
      <c r="I4" s="4">
        <f>IF(H4="YES",1,0)</f>
        <v>0</v>
      </c>
      <c r="J4" s="10">
        <f t="shared" ref="J4:J9" si="2">ABS(E4-F4)</f>
        <v>238.33333333333348</v>
      </c>
      <c r="K4" t="s">
        <v>25</v>
      </c>
      <c r="L4" s="3">
        <f>QUARTILE(J3:J9,1)</f>
        <v>262.41967871485963</v>
      </c>
      <c r="M4" s="3"/>
      <c r="N4" t="s">
        <v>48</v>
      </c>
      <c r="O4" s="3">
        <f>L5-L4</f>
        <v>191.10357709909363</v>
      </c>
      <c r="P4" s="3">
        <f>L15-L14</f>
        <v>155.18762988224012</v>
      </c>
      <c r="Q4" s="3">
        <f>L25-L24</f>
        <v>1433.5940428664458</v>
      </c>
      <c r="R4" s="3">
        <f>L35-L34</f>
        <v>118.84726107226129</v>
      </c>
      <c r="S4" s="3">
        <f>L45-L44</f>
        <v>329.34897246193282</v>
      </c>
      <c r="T4" s="3">
        <f>L56-L55</f>
        <v>588.39872913034264</v>
      </c>
      <c r="U4" s="3">
        <f>L66-L65</f>
        <v>443.47480348128875</v>
      </c>
      <c r="V4" s="3">
        <f>'Aggregate-K1'!K5-'Aggregate-K1'!K4</f>
        <v>172.65711408166953</v>
      </c>
    </row>
    <row r="5" spans="1:22" x14ac:dyDescent="0.2">
      <c r="B5">
        <v>3</v>
      </c>
      <c r="C5" s="9">
        <v>254</v>
      </c>
      <c r="D5" s="9">
        <v>6</v>
      </c>
      <c r="E5" s="9">
        <v>2330</v>
      </c>
      <c r="F5" s="3">
        <v>2616.5060240963858</v>
      </c>
      <c r="G5" s="3">
        <f t="shared" si="0"/>
        <v>0.12296395883965054</v>
      </c>
      <c r="H5" s="4" t="str">
        <f t="shared" si="1"/>
        <v>YES</v>
      </c>
      <c r="I5" s="4">
        <f t="shared" ref="I5:I9" si="3">IF(H5="YES",1,0)</f>
        <v>1</v>
      </c>
      <c r="J5" s="10">
        <f t="shared" si="2"/>
        <v>286.50602409638577</v>
      </c>
      <c r="K5" t="s">
        <v>26</v>
      </c>
      <c r="L5" s="6">
        <f>MEDIAN(J3:J9)</f>
        <v>453.52325581395326</v>
      </c>
      <c r="M5" s="6"/>
      <c r="N5" t="s">
        <v>49</v>
      </c>
      <c r="O5" s="3">
        <f>L6-L5</f>
        <v>3366.6607089833838</v>
      </c>
      <c r="P5" s="3">
        <f>L16-L15</f>
        <v>730.89741869222871</v>
      </c>
      <c r="Q5" s="3">
        <f>L26-L25</f>
        <v>841.39952792910708</v>
      </c>
      <c r="R5" s="3">
        <f>L36-L35</f>
        <v>3644.2753879105412</v>
      </c>
      <c r="S5" s="3">
        <f>L46-L45</f>
        <v>784.79768530559204</v>
      </c>
      <c r="T5" s="3">
        <f>L57-L56</f>
        <v>2174.4655626903022</v>
      </c>
      <c r="U5" s="3">
        <f>L67-L66</f>
        <v>3589.411014814591</v>
      </c>
      <c r="V5" s="3">
        <f>'Aggregate-K1'!K6-'Aggregate-K1'!K5</f>
        <v>2613.060313591146</v>
      </c>
    </row>
    <row r="6" spans="1:22" x14ac:dyDescent="0.2">
      <c r="B6">
        <v>4</v>
      </c>
      <c r="C6" s="9">
        <v>1056</v>
      </c>
      <c r="D6" s="9">
        <v>2</v>
      </c>
      <c r="E6" s="9">
        <v>21272</v>
      </c>
      <c r="F6" s="3">
        <v>14797.70686857761</v>
      </c>
      <c r="G6" s="3">
        <f t="shared" si="0"/>
        <v>0.30435751840082692</v>
      </c>
      <c r="H6" s="4" t="str">
        <f t="shared" si="1"/>
        <v>NO</v>
      </c>
      <c r="I6" s="4">
        <f t="shared" si="3"/>
        <v>0</v>
      </c>
      <c r="J6" s="10">
        <f t="shared" si="2"/>
        <v>6474.2931314223897</v>
      </c>
      <c r="K6" t="s">
        <v>27</v>
      </c>
      <c r="L6" s="3">
        <f>QUARTILE(J3:J9,3)</f>
        <v>3820.183964797337</v>
      </c>
      <c r="M6" s="3"/>
      <c r="N6" t="s">
        <v>50</v>
      </c>
      <c r="O6" s="3">
        <f>L7-L6</f>
        <v>2654.1091666250527</v>
      </c>
      <c r="P6" s="3">
        <f>L17-L16</f>
        <v>1374.904147887406</v>
      </c>
      <c r="Q6" s="3">
        <f>L27-L26</f>
        <v>2947.5815985946424</v>
      </c>
      <c r="R6" s="3">
        <f>L37-L36</f>
        <v>4502.8780092003008</v>
      </c>
      <c r="S6" s="3">
        <f>L47-L46</f>
        <v>17358.547512932295</v>
      </c>
      <c r="T6" s="3">
        <f>L58-L57</f>
        <v>5082.1954814293204</v>
      </c>
      <c r="U6" s="3">
        <f>L68-L67</f>
        <v>12953.494591103259</v>
      </c>
      <c r="V6" s="3">
        <f>'Aggregate-K1'!K7-'Aggregate-K1'!K6</f>
        <v>17619.022779801253</v>
      </c>
    </row>
    <row r="7" spans="1:22" x14ac:dyDescent="0.2">
      <c r="B7">
        <v>5</v>
      </c>
      <c r="C7" s="9">
        <v>383</v>
      </c>
      <c r="D7" s="9">
        <v>4</v>
      </c>
      <c r="E7" s="9">
        <v>4224</v>
      </c>
      <c r="F7" s="3">
        <v>4177.9002695417794</v>
      </c>
      <c r="G7" s="3">
        <f t="shared" si="0"/>
        <v>1.0913761945601473E-2</v>
      </c>
      <c r="H7" s="4" t="str">
        <f t="shared" si="1"/>
        <v>YES</v>
      </c>
      <c r="I7" s="4">
        <f t="shared" si="3"/>
        <v>1</v>
      </c>
      <c r="J7" s="10">
        <f t="shared" si="2"/>
        <v>46.09973045822062</v>
      </c>
      <c r="K7" t="s">
        <v>28</v>
      </c>
      <c r="L7" s="3">
        <f>MAX(J3:J9)</f>
        <v>6474.2931314223897</v>
      </c>
      <c r="M7" s="3"/>
      <c r="N7" t="s">
        <v>51</v>
      </c>
      <c r="O7" s="3">
        <f>L4-L3</f>
        <v>216.31994825663901</v>
      </c>
      <c r="P7" s="3">
        <f>L14-L13</f>
        <v>37.99698550237531</v>
      </c>
      <c r="Q7" s="3">
        <f>L24-L23</f>
        <v>318.11411241804399</v>
      </c>
      <c r="R7" s="3">
        <f>L34-L33</f>
        <v>294.01421078921112</v>
      </c>
      <c r="S7" s="3">
        <f>L44-L43</f>
        <v>271.54665779016796</v>
      </c>
      <c r="T7" s="3">
        <f>L55-L54</f>
        <v>533.19466138315261</v>
      </c>
      <c r="U7" s="3">
        <f>L65-L64</f>
        <v>565.94197614459063</v>
      </c>
      <c r="V7" s="3">
        <f>'Aggregate-K1'!K4-'Aggregate-K1'!K3</f>
        <v>276.05075711689915</v>
      </c>
    </row>
    <row r="8" spans="1:22" x14ac:dyDescent="0.2">
      <c r="B8">
        <v>6</v>
      </c>
      <c r="C8" s="9">
        <v>345</v>
      </c>
      <c r="D8" s="9">
        <v>8</v>
      </c>
      <c r="E8" s="9">
        <v>2826</v>
      </c>
      <c r="F8" s="3">
        <v>2372.4767441860467</v>
      </c>
      <c r="G8" s="3">
        <f t="shared" si="0"/>
        <v>0.16048239766948097</v>
      </c>
      <c r="H8" s="4" t="str">
        <f t="shared" si="1"/>
        <v>YES</v>
      </c>
      <c r="I8" s="4">
        <f t="shared" si="3"/>
        <v>1</v>
      </c>
      <c r="J8" s="10">
        <f t="shared" si="2"/>
        <v>453.52325581395326</v>
      </c>
    </row>
    <row r="9" spans="1:22" x14ac:dyDescent="0.2">
      <c r="B9">
        <v>7</v>
      </c>
      <c r="C9" s="9">
        <v>209</v>
      </c>
      <c r="D9" s="9">
        <v>3</v>
      </c>
      <c r="E9" s="9">
        <v>7320</v>
      </c>
      <c r="F9" s="3">
        <v>4253.4164305949007</v>
      </c>
      <c r="G9" s="3">
        <f>ABS(E9-F9)/E9</f>
        <v>0.4189321816127185</v>
      </c>
      <c r="H9" s="4" t="str">
        <f t="shared" si="1"/>
        <v>NO</v>
      </c>
      <c r="I9" s="4">
        <f t="shared" si="3"/>
        <v>0</v>
      </c>
      <c r="J9" s="10">
        <f t="shared" si="2"/>
        <v>3066.5835694050993</v>
      </c>
    </row>
    <row r="10" spans="1:22" x14ac:dyDescent="0.2">
      <c r="F10" t="s">
        <v>21</v>
      </c>
      <c r="G10" s="3">
        <f>AVERAGE(G3:G9)</f>
        <v>0.26868489613552526</v>
      </c>
      <c r="H10" t="s">
        <v>20</v>
      </c>
      <c r="I10" s="5">
        <f>AVERAGE(I3:I9)</f>
        <v>0.42857142857142855</v>
      </c>
    </row>
    <row r="11" spans="1:22" x14ac:dyDescent="0.2">
      <c r="F11" t="s">
        <v>22</v>
      </c>
      <c r="G11" s="3">
        <f>MEDIAN(G3:G9)</f>
        <v>0.28205128205128221</v>
      </c>
    </row>
    <row r="12" spans="1:22" x14ac:dyDescent="0.2">
      <c r="G12" s="3"/>
    </row>
    <row r="13" spans="1:22" x14ac:dyDescent="0.2">
      <c r="A13" t="s">
        <v>29</v>
      </c>
      <c r="B13">
        <v>10</v>
      </c>
      <c r="C13">
        <v>181</v>
      </c>
      <c r="D13">
        <v>3</v>
      </c>
      <c r="E13">
        <v>4300</v>
      </c>
      <c r="F13">
        <v>1996.1984334203655</v>
      </c>
      <c r="G13" s="3">
        <f t="shared" ref="G13:G19" si="4">ABS(E13-F13)/E13</f>
        <v>0.53576780618131037</v>
      </c>
      <c r="H13" s="4" t="str">
        <f>IF(G13&lt;=0.25,"YES","NO")</f>
        <v>NO</v>
      </c>
      <c r="I13" s="4">
        <f>IF(H13="YES",1,0)</f>
        <v>0</v>
      </c>
      <c r="J13" s="10">
        <f>ABS(E13-F13)</f>
        <v>2303.8015665796347</v>
      </c>
      <c r="K13" t="s">
        <v>4</v>
      </c>
      <c r="L13" s="3">
        <f>MIN(J13:J19)</f>
        <v>4.8153846153845734</v>
      </c>
    </row>
    <row r="14" spans="1:22" x14ac:dyDescent="0.2">
      <c r="B14">
        <v>11</v>
      </c>
      <c r="C14">
        <v>739</v>
      </c>
      <c r="D14">
        <v>6</v>
      </c>
      <c r="E14">
        <v>4150</v>
      </c>
      <c r="F14">
        <v>5726.9286956521737</v>
      </c>
      <c r="G14" s="3">
        <f t="shared" si="4"/>
        <v>0.37998281822943947</v>
      </c>
      <c r="H14" s="4" t="str">
        <f>IF(G14&lt;=0.25,"YES","NO")</f>
        <v>NO</v>
      </c>
      <c r="I14" s="4">
        <f>IF(H14="YES",1,0)</f>
        <v>0</v>
      </c>
      <c r="J14" s="10">
        <f>ABS(E14-F14)</f>
        <v>1576.9286956521737</v>
      </c>
      <c r="K14" t="s">
        <v>25</v>
      </c>
      <c r="L14" s="3">
        <f>QUARTILE(J13:J19,1)</f>
        <v>42.812370117759883</v>
      </c>
    </row>
    <row r="15" spans="1:22" x14ac:dyDescent="0.2">
      <c r="B15">
        <v>12</v>
      </c>
      <c r="C15">
        <v>108</v>
      </c>
      <c r="D15">
        <v>7</v>
      </c>
      <c r="E15">
        <v>900</v>
      </c>
      <c r="F15">
        <v>702</v>
      </c>
      <c r="G15" s="3">
        <f t="shared" si="4"/>
        <v>0.22</v>
      </c>
      <c r="H15" s="4" t="str">
        <f>IF(G15&lt;=0.25,"YES","NO")</f>
        <v>YES</v>
      </c>
      <c r="I15" s="4">
        <f>IF(H15="YES",1,0)</f>
        <v>1</v>
      </c>
      <c r="J15" s="10">
        <f>ABS(E15-F15)</f>
        <v>198</v>
      </c>
      <c r="K15" t="s">
        <v>26</v>
      </c>
      <c r="L15" s="6">
        <f>MEDIAN(J13:J19)</f>
        <v>198</v>
      </c>
    </row>
    <row r="16" spans="1:22" x14ac:dyDescent="0.2">
      <c r="B16">
        <v>13</v>
      </c>
      <c r="C16">
        <v>48</v>
      </c>
      <c r="D16">
        <v>6</v>
      </c>
      <c r="E16">
        <v>583</v>
      </c>
      <c r="F16">
        <v>587.81538461538457</v>
      </c>
      <c r="G16" s="3">
        <f t="shared" si="4"/>
        <v>8.2596648634383762E-3</v>
      </c>
      <c r="H16" s="4" t="str">
        <f t="shared" ref="H16:H19" si="5">IF(G16&lt;=0.25,"YES","NO")</f>
        <v>YES</v>
      </c>
      <c r="I16" s="4">
        <f t="shared" ref="I16:I19" si="6">IF(H16="YES",1,0)</f>
        <v>1</v>
      </c>
      <c r="J16" s="10">
        <f t="shared" ref="J16:J19" si="7">ABS(E16-F16)</f>
        <v>4.8153846153845734</v>
      </c>
      <c r="K16" t="s">
        <v>27</v>
      </c>
      <c r="L16" s="3">
        <f>QUARTILE(J13:J19,3)</f>
        <v>928.89741869222871</v>
      </c>
    </row>
    <row r="17" spans="1:12" x14ac:dyDescent="0.2">
      <c r="B17">
        <v>14</v>
      </c>
      <c r="C17">
        <v>249</v>
      </c>
      <c r="D17">
        <v>7</v>
      </c>
      <c r="E17">
        <v>2565</v>
      </c>
      <c r="F17">
        <v>2284.1338582677163</v>
      </c>
      <c r="G17" s="3">
        <f t="shared" si="4"/>
        <v>0.10949947046092932</v>
      </c>
      <c r="H17" s="4" t="str">
        <f t="shared" si="5"/>
        <v>YES</v>
      </c>
      <c r="I17" s="4">
        <f t="shared" si="6"/>
        <v>1</v>
      </c>
      <c r="J17" s="10">
        <f t="shared" si="7"/>
        <v>280.86614173228372</v>
      </c>
      <c r="K17" t="s">
        <v>28</v>
      </c>
      <c r="L17" s="3">
        <f>MAX(J13:J19)</f>
        <v>2303.8015665796347</v>
      </c>
    </row>
    <row r="18" spans="1:12" x14ac:dyDescent="0.2">
      <c r="B18">
        <v>15</v>
      </c>
      <c r="C18">
        <v>371</v>
      </c>
      <c r="D18">
        <v>8</v>
      </c>
      <c r="E18">
        <v>4047</v>
      </c>
      <c r="F18">
        <v>4091.6553524804176</v>
      </c>
      <c r="G18" s="3">
        <f t="shared" si="4"/>
        <v>1.1034186429557105E-2</v>
      </c>
      <c r="H18" s="4" t="str">
        <f t="shared" si="5"/>
        <v>YES</v>
      </c>
      <c r="I18" s="4">
        <f t="shared" si="6"/>
        <v>1</v>
      </c>
      <c r="J18" s="10">
        <f t="shared" si="7"/>
        <v>44.655352480417605</v>
      </c>
    </row>
    <row r="19" spans="1:12" x14ac:dyDescent="0.2">
      <c r="B19">
        <v>16</v>
      </c>
      <c r="C19">
        <v>211</v>
      </c>
      <c r="D19">
        <v>3</v>
      </c>
      <c r="E19">
        <v>1520</v>
      </c>
      <c r="F19">
        <v>1560.9693877551022</v>
      </c>
      <c r="G19" s="3">
        <f t="shared" si="4"/>
        <v>2.6953544575725106E-2</v>
      </c>
      <c r="H19" s="4" t="str">
        <f t="shared" si="5"/>
        <v>YES</v>
      </c>
      <c r="I19" s="4">
        <f t="shared" si="6"/>
        <v>1</v>
      </c>
      <c r="J19" s="10">
        <f t="shared" si="7"/>
        <v>40.969387755102161</v>
      </c>
    </row>
    <row r="20" spans="1:12" x14ac:dyDescent="0.2">
      <c r="F20" t="s">
        <v>21</v>
      </c>
      <c r="G20" s="3">
        <f>AVERAGE(G13:G19)</f>
        <v>0.18449964153434281</v>
      </c>
      <c r="H20" t="s">
        <v>20</v>
      </c>
      <c r="I20" s="5">
        <f>AVERAGE(I13:I19)</f>
        <v>0.7142857142857143</v>
      </c>
    </row>
    <row r="21" spans="1:12" x14ac:dyDescent="0.2">
      <c r="F21" t="s">
        <v>22</v>
      </c>
      <c r="G21" s="3">
        <f>MEDIAN(G13:G19)</f>
        <v>0.10949947046092932</v>
      </c>
    </row>
    <row r="22" spans="1:12" x14ac:dyDescent="0.2">
      <c r="G22" s="3"/>
    </row>
    <row r="23" spans="1:12" x14ac:dyDescent="0.2">
      <c r="A23" t="s">
        <v>32</v>
      </c>
      <c r="B23">
        <v>22</v>
      </c>
      <c r="C23">
        <v>304</v>
      </c>
      <c r="D23">
        <v>7</v>
      </c>
      <c r="E23">
        <v>9369</v>
      </c>
      <c r="F23">
        <v>7579.2349726775956</v>
      </c>
      <c r="G23" s="3">
        <f t="shared" ref="G23:G29" si="8">ABS(E23-F23)/E23</f>
        <v>0.19103052911969307</v>
      </c>
      <c r="H23" s="4" t="str">
        <f>IF(G23&lt;=0.25,"YES","NO")</f>
        <v>YES</v>
      </c>
      <c r="I23" s="4">
        <f>IF(H23="YES",1,0)</f>
        <v>1</v>
      </c>
      <c r="J23" s="10">
        <f>ABS(E23-F23)</f>
        <v>1789.7650273224044</v>
      </c>
      <c r="K23" t="s">
        <v>4</v>
      </c>
      <c r="L23" s="3">
        <f>MIN(J23:J29)</f>
        <v>38.056872037914673</v>
      </c>
    </row>
    <row r="24" spans="1:12" x14ac:dyDescent="0.2">
      <c r="B24">
        <v>23</v>
      </c>
      <c r="C24">
        <v>353</v>
      </c>
      <c r="D24">
        <v>5</v>
      </c>
      <c r="E24">
        <v>7184</v>
      </c>
      <c r="F24">
        <v>5066.7979797979797</v>
      </c>
      <c r="G24" s="3">
        <f t="shared" si="8"/>
        <v>0.29471074891453514</v>
      </c>
      <c r="H24" s="4" t="str">
        <f>IF(G24&lt;=0.25,"YES","NO")</f>
        <v>NO</v>
      </c>
      <c r="I24" s="4">
        <f>IF(H24="YES",1,0)</f>
        <v>0</v>
      </c>
      <c r="J24" s="10">
        <f>ABS(E24-F24)</f>
        <v>2117.2020202020203</v>
      </c>
      <c r="K24" t="s">
        <v>25</v>
      </c>
      <c r="L24" s="3">
        <f>QUARTILE(J23:J29,1)</f>
        <v>356.17098445595866</v>
      </c>
    </row>
    <row r="25" spans="1:12" x14ac:dyDescent="0.2">
      <c r="B25">
        <v>24</v>
      </c>
      <c r="C25">
        <v>567</v>
      </c>
      <c r="D25">
        <v>8</v>
      </c>
      <c r="E25">
        <v>10447</v>
      </c>
      <c r="F25">
        <v>16025.746153846154</v>
      </c>
      <c r="G25" s="3">
        <f t="shared" si="8"/>
        <v>0.53400460934681282</v>
      </c>
      <c r="H25" s="4" t="str">
        <f>IF(G25&lt;=0.25,"YES","NO")</f>
        <v>NO</v>
      </c>
      <c r="I25" s="4">
        <f>IF(H25="YES",1,0)</f>
        <v>0</v>
      </c>
      <c r="J25" s="10">
        <f>ABS(E25-F25)</f>
        <v>5578.7461538461539</v>
      </c>
      <c r="K25" t="s">
        <v>26</v>
      </c>
      <c r="L25" s="6">
        <f>MEDIAN(J23:J29)</f>
        <v>1789.7650273224044</v>
      </c>
    </row>
    <row r="26" spans="1:12" x14ac:dyDescent="0.2">
      <c r="B26">
        <v>25</v>
      </c>
      <c r="C26">
        <v>467</v>
      </c>
      <c r="D26">
        <v>7</v>
      </c>
      <c r="E26">
        <v>5100</v>
      </c>
      <c r="F26">
        <v>8245.1270903010027</v>
      </c>
      <c r="G26" s="3">
        <f t="shared" si="8"/>
        <v>0.61669158633352994</v>
      </c>
      <c r="H26" s="4" t="str">
        <f t="shared" ref="H26:H29" si="9">IF(G26&lt;=0.25,"YES","NO")</f>
        <v>NO</v>
      </c>
      <c r="I26" s="4">
        <f t="shared" ref="I26:I29" si="10">IF(H26="YES",1,0)</f>
        <v>0</v>
      </c>
      <c r="J26" s="10">
        <f t="shared" ref="J26:J29" si="11">ABS(E26-F26)</f>
        <v>3145.1270903010027</v>
      </c>
      <c r="K26" t="s">
        <v>27</v>
      </c>
      <c r="L26" s="3">
        <f>QUARTILE(J23:J29,3)</f>
        <v>2631.1645552515115</v>
      </c>
    </row>
    <row r="27" spans="1:12" x14ac:dyDescent="0.2">
      <c r="B27">
        <v>27</v>
      </c>
      <c r="C27">
        <v>253</v>
      </c>
      <c r="D27">
        <v>8</v>
      </c>
      <c r="E27">
        <v>1651</v>
      </c>
      <c r="F27">
        <v>2300.5958549222801</v>
      </c>
      <c r="G27" s="3">
        <f t="shared" si="8"/>
        <v>0.39345599934723202</v>
      </c>
      <c r="H27" s="4" t="str">
        <f t="shared" si="9"/>
        <v>NO</v>
      </c>
      <c r="I27" s="4">
        <f t="shared" si="10"/>
        <v>0</v>
      </c>
      <c r="J27" s="10">
        <f t="shared" si="11"/>
        <v>649.59585492228007</v>
      </c>
      <c r="K27" t="s">
        <v>28</v>
      </c>
      <c r="L27" s="3">
        <f>MAX(J23:J29)</f>
        <v>5578.7461538461539</v>
      </c>
    </row>
    <row r="28" spans="1:12" x14ac:dyDescent="0.2">
      <c r="B28">
        <v>28</v>
      </c>
      <c r="C28">
        <v>196</v>
      </c>
      <c r="D28">
        <v>7</v>
      </c>
      <c r="E28">
        <v>1450</v>
      </c>
      <c r="F28">
        <v>1411.9431279620853</v>
      </c>
      <c r="G28" s="3">
        <f t="shared" si="8"/>
        <v>2.6246118646837704E-2</v>
      </c>
      <c r="H28" s="4" t="str">
        <f t="shared" si="9"/>
        <v>YES</v>
      </c>
      <c r="I28" s="4">
        <f t="shared" si="10"/>
        <v>1</v>
      </c>
      <c r="J28" s="10">
        <f t="shared" si="11"/>
        <v>38.056872037914673</v>
      </c>
    </row>
    <row r="29" spans="1:12" x14ac:dyDescent="0.2">
      <c r="B29">
        <v>29</v>
      </c>
      <c r="C29">
        <v>185</v>
      </c>
      <c r="D29">
        <v>8</v>
      </c>
      <c r="E29">
        <v>1745</v>
      </c>
      <c r="F29">
        <v>1682.2538860103627</v>
      </c>
      <c r="G29" s="3">
        <f t="shared" si="8"/>
        <v>3.5957658446783523E-2</v>
      </c>
      <c r="H29" s="4" t="str">
        <f t="shared" si="9"/>
        <v>YES</v>
      </c>
      <c r="I29" s="4">
        <f t="shared" si="10"/>
        <v>1</v>
      </c>
      <c r="J29" s="10">
        <f t="shared" si="11"/>
        <v>62.746113989637252</v>
      </c>
    </row>
    <row r="30" spans="1:12" x14ac:dyDescent="0.2">
      <c r="F30" t="s">
        <v>21</v>
      </c>
      <c r="G30" s="3">
        <f>AVERAGE(G23:G29)</f>
        <v>0.29887103573648915</v>
      </c>
      <c r="H30" t="s">
        <v>20</v>
      </c>
      <c r="I30" s="5">
        <f>AVERAGE(I23:I29)</f>
        <v>0.42857142857142855</v>
      </c>
    </row>
    <row r="31" spans="1:12" x14ac:dyDescent="0.2">
      <c r="F31" t="s">
        <v>22</v>
      </c>
      <c r="G31" s="3">
        <f>MEDIAN(G23:G29)</f>
        <v>0.29471074891453514</v>
      </c>
    </row>
    <row r="32" spans="1:12" x14ac:dyDescent="0.2">
      <c r="G32" s="3"/>
    </row>
    <row r="33" spans="1:12" x14ac:dyDescent="0.2">
      <c r="A33" s="11" t="s">
        <v>40</v>
      </c>
      <c r="B33" s="11">
        <v>31</v>
      </c>
      <c r="C33" s="11">
        <v>430</v>
      </c>
      <c r="D33" s="11">
        <v>4</v>
      </c>
      <c r="E33" s="11">
        <v>2957</v>
      </c>
      <c r="F33" s="11">
        <v>3902.575757575758</v>
      </c>
      <c r="G33" s="13">
        <f t="shared" ref="G33:G39" si="12">ABS(E33-F33)/E33</f>
        <v>0.31977536610610685</v>
      </c>
      <c r="H33" s="14" t="str">
        <f>IF(G33&lt;=0.25,"YES","NO")</f>
        <v>NO</v>
      </c>
      <c r="I33" s="14">
        <f>IF(H33="YES",1,0)</f>
        <v>0</v>
      </c>
      <c r="J33" s="17">
        <f>ABS(E33-F33)</f>
        <v>945.57575757575796</v>
      </c>
      <c r="K33" s="11" t="s">
        <v>4</v>
      </c>
      <c r="L33" s="13">
        <f>MIN(J33:J39)</f>
        <v>532.71428571428555</v>
      </c>
    </row>
    <row r="34" spans="1:12" x14ac:dyDescent="0.2">
      <c r="A34" s="11"/>
      <c r="B34" s="11">
        <v>32</v>
      </c>
      <c r="C34" s="11">
        <v>204</v>
      </c>
      <c r="D34" s="11">
        <v>5</v>
      </c>
      <c r="E34" s="11">
        <v>963</v>
      </c>
      <c r="F34" s="11">
        <v>1495.7142857142856</v>
      </c>
      <c r="G34" s="13">
        <f t="shared" si="12"/>
        <v>0.55318202047173992</v>
      </c>
      <c r="H34" s="14" t="str">
        <f>IF(G34&lt;=0.25,"YES","NO")</f>
        <v>NO</v>
      </c>
      <c r="I34" s="14">
        <f>IF(H34="YES",1,0)</f>
        <v>0</v>
      </c>
      <c r="J34" s="17">
        <f>ABS(E34-F34)</f>
        <v>532.71428571428555</v>
      </c>
      <c r="K34" s="11" t="s">
        <v>25</v>
      </c>
      <c r="L34" s="13">
        <f>QUARTILE(J33:J39,1)</f>
        <v>826.72849650349667</v>
      </c>
    </row>
    <row r="35" spans="1:12" x14ac:dyDescent="0.2">
      <c r="A35" s="11"/>
      <c r="B35" s="11">
        <v>33</v>
      </c>
      <c r="C35" s="11">
        <v>71</v>
      </c>
      <c r="D35" s="11">
        <v>4</v>
      </c>
      <c r="E35" s="11">
        <v>1233</v>
      </c>
      <c r="F35" s="11">
        <v>491.53846153846155</v>
      </c>
      <c r="G35" s="13">
        <f t="shared" si="12"/>
        <v>0.60134755755193714</v>
      </c>
      <c r="H35" s="14" t="str">
        <f>IF(G35&lt;=0.25,"YES","NO")</f>
        <v>NO</v>
      </c>
      <c r="I35" s="14">
        <f>IF(H35="YES",1,0)</f>
        <v>0</v>
      </c>
      <c r="J35" s="17">
        <f>ABS(E35-F35)</f>
        <v>741.46153846153845</v>
      </c>
      <c r="K35" s="11" t="s">
        <v>26</v>
      </c>
      <c r="L35" s="15">
        <f>MEDIAN(J33:J39)</f>
        <v>945.57575757575796</v>
      </c>
    </row>
    <row r="36" spans="1:12" x14ac:dyDescent="0.2">
      <c r="A36" s="11"/>
      <c r="B36" s="11">
        <v>34</v>
      </c>
      <c r="C36" s="11">
        <v>840</v>
      </c>
      <c r="D36" s="11">
        <v>7</v>
      </c>
      <c r="E36" s="11">
        <v>3240</v>
      </c>
      <c r="F36" s="11">
        <v>6320.6557377049176</v>
      </c>
      <c r="G36" s="13">
        <f t="shared" si="12"/>
        <v>0.95081967213114738</v>
      </c>
      <c r="H36" s="14" t="str">
        <f t="shared" ref="H36:H39" si="13">IF(G36&lt;=0.25,"YES","NO")</f>
        <v>NO</v>
      </c>
      <c r="I36" s="14">
        <f t="shared" ref="I36:I39" si="14">IF(H36="YES",1,0)</f>
        <v>0</v>
      </c>
      <c r="J36" s="17">
        <f t="shared" ref="J36:J39" si="15">ABS(E36-F36)</f>
        <v>3080.6557377049176</v>
      </c>
      <c r="K36" s="11" t="s">
        <v>27</v>
      </c>
      <c r="L36" s="13">
        <f>QUARTILE(J33:J39,3)</f>
        <v>4589.8511454862992</v>
      </c>
    </row>
    <row r="37" spans="1:12" x14ac:dyDescent="0.2">
      <c r="A37" s="11"/>
      <c r="B37" s="11">
        <v>35</v>
      </c>
      <c r="C37" s="11">
        <v>1648</v>
      </c>
      <c r="D37" s="11">
        <v>6</v>
      </c>
      <c r="E37" s="11">
        <v>10000</v>
      </c>
      <c r="F37" s="11">
        <v>19092.7291546866</v>
      </c>
      <c r="G37" s="13">
        <f t="shared" si="12"/>
        <v>0.90927291546865996</v>
      </c>
      <c r="H37" s="14" t="str">
        <f t="shared" si="13"/>
        <v>NO</v>
      </c>
      <c r="I37" s="14">
        <f t="shared" si="14"/>
        <v>0</v>
      </c>
      <c r="J37" s="17">
        <f t="shared" si="15"/>
        <v>9092.7291546865999</v>
      </c>
      <c r="K37" s="11" t="s">
        <v>28</v>
      </c>
      <c r="L37" s="13">
        <f>MAX(J33:J39)</f>
        <v>9092.7291546865999</v>
      </c>
    </row>
    <row r="38" spans="1:12" x14ac:dyDescent="0.2">
      <c r="A38" s="11"/>
      <c r="B38" s="11">
        <v>36</v>
      </c>
      <c r="C38" s="11">
        <v>1035</v>
      </c>
      <c r="D38" s="11">
        <v>7</v>
      </c>
      <c r="E38" s="11">
        <v>6800</v>
      </c>
      <c r="F38" s="11">
        <v>12899.046553267681</v>
      </c>
      <c r="G38" s="13">
        <f t="shared" si="12"/>
        <v>0.89691861077465895</v>
      </c>
      <c r="H38" s="14" t="str">
        <f t="shared" si="13"/>
        <v>NO</v>
      </c>
      <c r="I38" s="14">
        <f t="shared" si="14"/>
        <v>0</v>
      </c>
      <c r="J38" s="17">
        <f t="shared" si="15"/>
        <v>6099.0465532676808</v>
      </c>
      <c r="K38" s="11"/>
      <c r="L38" s="11"/>
    </row>
    <row r="39" spans="1:12" x14ac:dyDescent="0.2">
      <c r="A39" s="11"/>
      <c r="B39" s="11">
        <v>37</v>
      </c>
      <c r="C39" s="11">
        <v>548</v>
      </c>
      <c r="D39" s="11">
        <v>1</v>
      </c>
      <c r="E39" s="11">
        <v>3850</v>
      </c>
      <c r="F39" s="11">
        <v>4761.9954545454548</v>
      </c>
      <c r="G39" s="13">
        <f t="shared" si="12"/>
        <v>0.23688193624557266</v>
      </c>
      <c r="H39" s="14" t="str">
        <f t="shared" si="13"/>
        <v>YES</v>
      </c>
      <c r="I39" s="14">
        <f t="shared" si="14"/>
        <v>1</v>
      </c>
      <c r="J39" s="17">
        <f t="shared" si="15"/>
        <v>911.99545454545478</v>
      </c>
      <c r="K39" s="11"/>
      <c r="L39" s="11"/>
    </row>
    <row r="40" spans="1:12" x14ac:dyDescent="0.2">
      <c r="A40" s="11"/>
      <c r="B40" s="11"/>
      <c r="C40" s="11"/>
      <c r="D40" s="11"/>
      <c r="E40" s="11"/>
      <c r="F40" s="11" t="s">
        <v>21</v>
      </c>
      <c r="G40" s="13">
        <f>AVERAGE(G33:G39)</f>
        <v>0.63831401124997478</v>
      </c>
      <c r="H40" s="11" t="s">
        <v>20</v>
      </c>
      <c r="I40" s="16">
        <f>AVERAGE(I33:I39)</f>
        <v>0.14285714285714285</v>
      </c>
      <c r="J40" s="11"/>
      <c r="K40" s="11"/>
      <c r="L40" s="11"/>
    </row>
    <row r="41" spans="1:12" x14ac:dyDescent="0.2">
      <c r="A41" s="11"/>
      <c r="B41" s="11"/>
      <c r="C41" s="11"/>
      <c r="D41" s="11"/>
      <c r="E41" s="11"/>
      <c r="F41" s="11" t="s">
        <v>22</v>
      </c>
      <c r="G41" s="13">
        <f>MEDIAN(G33:G39)</f>
        <v>0.60134755755193714</v>
      </c>
      <c r="H41" s="11"/>
      <c r="I41" s="11"/>
      <c r="J41" s="11"/>
      <c r="K41" s="11"/>
      <c r="L41" s="11"/>
    </row>
    <row r="42" spans="1:12" x14ac:dyDescent="0.2">
      <c r="G42" s="3"/>
    </row>
    <row r="43" spans="1:12" x14ac:dyDescent="0.2">
      <c r="A43" s="11" t="s">
        <v>41</v>
      </c>
      <c r="B43" s="11">
        <v>41</v>
      </c>
      <c r="C43" s="11">
        <v>253</v>
      </c>
      <c r="D43" s="11">
        <v>7</v>
      </c>
      <c r="E43" s="11">
        <v>1100</v>
      </c>
      <c r="F43" s="11">
        <v>2020.32</v>
      </c>
      <c r="G43" s="13">
        <f t="shared" ref="G43:G49" si="16">ABS(E43-F43)/E43</f>
        <v>0.83665454545454543</v>
      </c>
      <c r="H43" s="14" t="str">
        <f>IF(G43&lt;=0.25,"YES","NO")</f>
        <v>NO</v>
      </c>
      <c r="I43" s="14">
        <f>IF(H43="YES",1,0)</f>
        <v>0</v>
      </c>
      <c r="J43" s="17">
        <f>ABS(E43-F43)</f>
        <v>920.31999999999994</v>
      </c>
      <c r="K43" s="11" t="s">
        <v>4</v>
      </c>
      <c r="L43" s="13">
        <f>MIN(J43:J49)</f>
        <v>319.42436974789916</v>
      </c>
    </row>
    <row r="44" spans="1:12" x14ac:dyDescent="0.2">
      <c r="A44" s="11"/>
      <c r="B44" s="11">
        <v>42</v>
      </c>
      <c r="C44" s="11">
        <v>227</v>
      </c>
      <c r="D44" s="11">
        <v>8</v>
      </c>
      <c r="E44" s="11">
        <v>5578</v>
      </c>
      <c r="F44" s="11">
        <v>3213.7178153446034</v>
      </c>
      <c r="G44" s="13">
        <f t="shared" si="16"/>
        <v>0.42385840528063762</v>
      </c>
      <c r="H44" s="14" t="str">
        <f>IF(G44&lt;=0.25,"YES","NO")</f>
        <v>NO</v>
      </c>
      <c r="I44" s="14">
        <f>IF(H44="YES",1,0)</f>
        <v>0</v>
      </c>
      <c r="J44" s="17">
        <f>ABS(E44-F44)</f>
        <v>2364.2821846553966</v>
      </c>
      <c r="K44" s="11" t="s">
        <v>25</v>
      </c>
      <c r="L44" s="13">
        <f>QUARTILE(J43:J49,1)</f>
        <v>590.97102753806712</v>
      </c>
    </row>
    <row r="45" spans="1:12" x14ac:dyDescent="0.2">
      <c r="A45" s="11"/>
      <c r="B45" s="11">
        <v>43</v>
      </c>
      <c r="C45" s="11">
        <v>59</v>
      </c>
      <c r="D45" s="11">
        <v>8</v>
      </c>
      <c r="E45" s="11">
        <v>1060</v>
      </c>
      <c r="F45" s="11">
        <v>703.0558659217877</v>
      </c>
      <c r="G45" s="13">
        <f t="shared" si="16"/>
        <v>0.33673974913038895</v>
      </c>
      <c r="H45" s="14" t="str">
        <f>IF(G45&lt;=0.25,"YES","NO")</f>
        <v>NO</v>
      </c>
      <c r="I45" s="14">
        <f>IF(H45="YES",1,0)</f>
        <v>0</v>
      </c>
      <c r="J45" s="17">
        <f>ABS(E45-F45)</f>
        <v>356.9441340782123</v>
      </c>
      <c r="K45" s="11" t="s">
        <v>26</v>
      </c>
      <c r="L45" s="15">
        <f>MEDIAN(J43:J49)</f>
        <v>920.31999999999994</v>
      </c>
    </row>
    <row r="46" spans="1:12" x14ac:dyDescent="0.2">
      <c r="A46" s="11"/>
      <c r="B46" s="11">
        <v>44</v>
      </c>
      <c r="C46" s="11">
        <v>299</v>
      </c>
      <c r="D46" s="11">
        <v>7</v>
      </c>
      <c r="E46" s="11">
        <v>5279</v>
      </c>
      <c r="F46" s="11">
        <v>4233.0468140442126</v>
      </c>
      <c r="G46" s="13">
        <f t="shared" si="16"/>
        <v>0.19813471982492659</v>
      </c>
      <c r="H46" s="14" t="str">
        <f t="shared" ref="H46:H49" si="17">IF(G46&lt;=0.25,"YES","NO")</f>
        <v>YES</v>
      </c>
      <c r="I46" s="14">
        <f t="shared" ref="I46:I49" si="18">IF(H46="YES",1,0)</f>
        <v>1</v>
      </c>
      <c r="J46" s="17">
        <f t="shared" ref="J46:J49" si="19">ABS(E46-F46)</f>
        <v>1045.9531859557874</v>
      </c>
      <c r="K46" s="11" t="s">
        <v>27</v>
      </c>
      <c r="L46" s="13">
        <f>QUARTILE(J43:J49,3)</f>
        <v>1705.117685305592</v>
      </c>
    </row>
    <row r="47" spans="1:12" x14ac:dyDescent="0.2">
      <c r="A47" s="11"/>
      <c r="B47" s="11">
        <v>45</v>
      </c>
      <c r="C47" s="11">
        <v>422</v>
      </c>
      <c r="D47" s="11">
        <v>5</v>
      </c>
      <c r="E47" s="11">
        <v>8117</v>
      </c>
      <c r="F47" s="11">
        <v>7292.0020790020781</v>
      </c>
      <c r="G47" s="13">
        <f t="shared" si="16"/>
        <v>0.10163828027570801</v>
      </c>
      <c r="H47" s="14" t="str">
        <f t="shared" si="17"/>
        <v>YES</v>
      </c>
      <c r="I47" s="14">
        <f t="shared" si="18"/>
        <v>1</v>
      </c>
      <c r="J47" s="17">
        <f t="shared" si="19"/>
        <v>824.99792099792194</v>
      </c>
      <c r="K47" s="11" t="s">
        <v>28</v>
      </c>
      <c r="L47" s="13">
        <f>MAX(J43:J49)</f>
        <v>19063.665198237886</v>
      </c>
    </row>
    <row r="48" spans="1:12" x14ac:dyDescent="0.2">
      <c r="A48" s="11"/>
      <c r="B48" s="11">
        <v>46</v>
      </c>
      <c r="C48" s="11">
        <v>1058</v>
      </c>
      <c r="D48" s="11">
        <v>6</v>
      </c>
      <c r="E48" s="11">
        <v>8710</v>
      </c>
      <c r="F48" s="11">
        <v>27773.665198237886</v>
      </c>
      <c r="G48" s="13">
        <f t="shared" si="16"/>
        <v>2.1887101260893096</v>
      </c>
      <c r="H48" s="14" t="str">
        <f t="shared" si="17"/>
        <v>NO</v>
      </c>
      <c r="I48" s="14">
        <f t="shared" si="18"/>
        <v>0</v>
      </c>
      <c r="J48" s="17">
        <f t="shared" si="19"/>
        <v>19063.665198237886</v>
      </c>
      <c r="K48" s="11"/>
      <c r="L48" s="11"/>
    </row>
    <row r="49" spans="1:12" x14ac:dyDescent="0.2">
      <c r="A49" s="11"/>
      <c r="B49" s="11">
        <v>47</v>
      </c>
      <c r="C49" s="11">
        <v>65</v>
      </c>
      <c r="D49" s="11">
        <v>6</v>
      </c>
      <c r="E49" s="11">
        <v>796</v>
      </c>
      <c r="F49" s="11">
        <v>476.57563025210084</v>
      </c>
      <c r="G49" s="13">
        <f t="shared" si="16"/>
        <v>0.40128689666821504</v>
      </c>
      <c r="H49" s="14" t="str">
        <f t="shared" si="17"/>
        <v>NO</v>
      </c>
      <c r="I49" s="14">
        <f t="shared" si="18"/>
        <v>0</v>
      </c>
      <c r="J49" s="17">
        <f t="shared" si="19"/>
        <v>319.42436974789916</v>
      </c>
      <c r="K49" s="11"/>
      <c r="L49" s="11"/>
    </row>
    <row r="50" spans="1:12" x14ac:dyDescent="0.2">
      <c r="A50" s="11"/>
      <c r="B50" s="11"/>
      <c r="C50" s="11"/>
      <c r="D50" s="11"/>
      <c r="E50" s="11"/>
      <c r="F50" s="11" t="s">
        <v>21</v>
      </c>
      <c r="G50" s="13">
        <f>AVERAGE(G43:G49)</f>
        <v>0.64100324610339021</v>
      </c>
      <c r="H50" s="11" t="s">
        <v>20</v>
      </c>
      <c r="I50" s="16">
        <f>AVERAGE(I43:I49)</f>
        <v>0.2857142857142857</v>
      </c>
      <c r="J50" s="11"/>
      <c r="K50" s="11"/>
      <c r="L50" s="11"/>
    </row>
    <row r="51" spans="1:12" x14ac:dyDescent="0.2">
      <c r="A51" s="11"/>
      <c r="B51" s="11"/>
      <c r="C51" s="11"/>
      <c r="D51" s="11"/>
      <c r="E51" s="11"/>
      <c r="F51" s="11" t="s">
        <v>22</v>
      </c>
      <c r="G51" s="13">
        <f>MEDIAN(G43:G49)</f>
        <v>0.40128689666821504</v>
      </c>
      <c r="H51" s="11"/>
      <c r="I51" s="11"/>
      <c r="J51" s="11"/>
      <c r="K51" s="11"/>
      <c r="L51" s="11"/>
    </row>
    <row r="52" spans="1:12" x14ac:dyDescent="0.2">
      <c r="G52" s="3"/>
    </row>
    <row r="53" spans="1:12" x14ac:dyDescent="0.2">
      <c r="G53" s="3"/>
    </row>
    <row r="54" spans="1:12" x14ac:dyDescent="0.2">
      <c r="A54" s="11" t="s">
        <v>42</v>
      </c>
      <c r="B54" s="11">
        <v>50</v>
      </c>
      <c r="C54" s="11">
        <v>1526</v>
      </c>
      <c r="D54" s="11">
        <v>7</v>
      </c>
      <c r="E54" s="11">
        <v>5931</v>
      </c>
      <c r="F54" s="12">
        <v>14366.314136125655</v>
      </c>
      <c r="G54" s="13">
        <f t="shared" ref="G54:G58" si="20">ABS(E54-F54)/E54</f>
        <v>1.422241466215757</v>
      </c>
      <c r="H54" s="14" t="str">
        <f>IF(G54&lt;=0.25,"YES","NO")</f>
        <v>NO</v>
      </c>
      <c r="I54" s="14">
        <f>IF(H54="YES",1,0)</f>
        <v>0</v>
      </c>
      <c r="J54" s="13">
        <f>ABS(E54-F54)</f>
        <v>8435.3141361256548</v>
      </c>
      <c r="K54" s="11" t="s">
        <v>4</v>
      </c>
      <c r="L54" s="13">
        <f>MIN(J54:J60)</f>
        <v>57.059701492536988</v>
      </c>
    </row>
    <row r="55" spans="1:12" x14ac:dyDescent="0.2">
      <c r="A55" s="11"/>
      <c r="B55" s="11">
        <v>51</v>
      </c>
      <c r="C55" s="11">
        <v>575</v>
      </c>
      <c r="D55" s="11">
        <v>9</v>
      </c>
      <c r="E55" s="11">
        <v>4456</v>
      </c>
      <c r="F55" s="12">
        <v>5634.6530920060322</v>
      </c>
      <c r="G55" s="13">
        <f t="shared" si="20"/>
        <v>0.26450922172487257</v>
      </c>
      <c r="H55" s="14" t="str">
        <f t="shared" ref="H55:H60" si="21">IF(G55&lt;=0.25,"YES","NO")</f>
        <v>NO</v>
      </c>
      <c r="I55" s="14">
        <f>IF(H55="YES",1,0)</f>
        <v>0</v>
      </c>
      <c r="J55" s="13">
        <f t="shared" ref="J55:J60" si="22">ABS(E55-F55)</f>
        <v>1178.6530920060322</v>
      </c>
      <c r="K55" s="11" t="s">
        <v>25</v>
      </c>
      <c r="L55" s="13">
        <f>QUARTILE(J54:J60,1)</f>
        <v>590.25436287568959</v>
      </c>
    </row>
    <row r="56" spans="1:12" x14ac:dyDescent="0.2">
      <c r="A56" s="11"/>
      <c r="B56" s="11">
        <v>52</v>
      </c>
      <c r="C56" s="11">
        <v>509</v>
      </c>
      <c r="D56" s="11">
        <v>3</v>
      </c>
      <c r="E56" s="11">
        <v>3600</v>
      </c>
      <c r="F56" s="12">
        <v>4373.8552774755171</v>
      </c>
      <c r="G56" s="13">
        <f t="shared" si="20"/>
        <v>0.21495979929875475</v>
      </c>
      <c r="H56" s="14" t="str">
        <f t="shared" si="21"/>
        <v>YES</v>
      </c>
      <c r="I56" s="14">
        <f t="shared" ref="I56:I60" si="23">IF(H56="YES",1,0)</f>
        <v>1</v>
      </c>
      <c r="J56" s="13">
        <f t="shared" si="22"/>
        <v>773.85527747551714</v>
      </c>
      <c r="K56" s="11" t="s">
        <v>26</v>
      </c>
      <c r="L56" s="15">
        <f>MEDIAN(J54:J60)</f>
        <v>1178.6530920060322</v>
      </c>
    </row>
    <row r="57" spans="1:12" x14ac:dyDescent="0.2">
      <c r="A57" s="11"/>
      <c r="B57" s="11">
        <v>53</v>
      </c>
      <c r="C57" s="11">
        <v>583</v>
      </c>
      <c r="D57" s="11">
        <v>4</v>
      </c>
      <c r="E57" s="11">
        <v>4557</v>
      </c>
      <c r="F57" s="12">
        <v>8783.7342419080069</v>
      </c>
      <c r="G57" s="13">
        <f t="shared" si="20"/>
        <v>0.92752561814966139</v>
      </c>
      <c r="H57" s="14" t="str">
        <f t="shared" si="21"/>
        <v>NO</v>
      </c>
      <c r="I57" s="14">
        <f t="shared" si="23"/>
        <v>0</v>
      </c>
      <c r="J57" s="13">
        <f t="shared" si="22"/>
        <v>4226.7342419080069</v>
      </c>
      <c r="K57" s="11" t="s">
        <v>27</v>
      </c>
      <c r="L57" s="13">
        <f>QUARTILE(J54:J60,3)</f>
        <v>3353.1186546963345</v>
      </c>
    </row>
    <row r="58" spans="1:12" x14ac:dyDescent="0.2">
      <c r="A58" s="11"/>
      <c r="B58" s="11">
        <v>54</v>
      </c>
      <c r="C58" s="11">
        <v>315</v>
      </c>
      <c r="D58" s="11">
        <v>4</v>
      </c>
      <c r="E58" s="11">
        <v>8752</v>
      </c>
      <c r="F58" s="12">
        <v>8694.940298507463</v>
      </c>
      <c r="G58" s="13">
        <f t="shared" si="20"/>
        <v>6.5196185434800028E-3</v>
      </c>
      <c r="H58" s="14" t="str">
        <f t="shared" si="21"/>
        <v>YES</v>
      </c>
      <c r="I58" s="14">
        <f t="shared" si="23"/>
        <v>1</v>
      </c>
      <c r="J58" s="13">
        <f t="shared" si="22"/>
        <v>57.059701492536988</v>
      </c>
      <c r="K58" s="11" t="s">
        <v>28</v>
      </c>
      <c r="L58" s="13">
        <f>MAX(J54:J60)</f>
        <v>8435.3141361256548</v>
      </c>
    </row>
    <row r="59" spans="1:12" x14ac:dyDescent="0.2">
      <c r="A59" s="11"/>
      <c r="B59" s="11">
        <v>55</v>
      </c>
      <c r="C59" s="11">
        <v>138</v>
      </c>
      <c r="D59" s="11">
        <v>5</v>
      </c>
      <c r="E59" s="11">
        <v>3440</v>
      </c>
      <c r="F59" s="12">
        <v>960.49693251533733</v>
      </c>
      <c r="G59" s="13">
        <f>ABS(E59-F59)/E59</f>
        <v>0.72078577543158795</v>
      </c>
      <c r="H59" s="14" t="str">
        <f t="shared" si="21"/>
        <v>NO</v>
      </c>
      <c r="I59" s="14">
        <f t="shared" si="23"/>
        <v>0</v>
      </c>
      <c r="J59" s="13">
        <f t="shared" si="22"/>
        <v>2479.5030674846626</v>
      </c>
      <c r="K59" s="11"/>
      <c r="L59" s="11"/>
    </row>
    <row r="60" spans="1:12" x14ac:dyDescent="0.2">
      <c r="A60" s="11"/>
      <c r="B60" s="11">
        <v>56</v>
      </c>
      <c r="C60" s="11">
        <v>257</v>
      </c>
      <c r="D60" s="11">
        <v>4</v>
      </c>
      <c r="E60" s="11">
        <v>1981</v>
      </c>
      <c r="F60" s="12">
        <v>1574.346551724138</v>
      </c>
      <c r="G60" s="13">
        <f>ABS(E60-F60)/E60</f>
        <v>0.20527685425333772</v>
      </c>
      <c r="H60" s="14" t="str">
        <f t="shared" si="21"/>
        <v>YES</v>
      </c>
      <c r="I60" s="14">
        <f t="shared" si="23"/>
        <v>1</v>
      </c>
      <c r="J60" s="13">
        <f t="shared" si="22"/>
        <v>406.65344827586205</v>
      </c>
      <c r="K60" s="11"/>
      <c r="L60" s="11"/>
    </row>
    <row r="61" spans="1:12" x14ac:dyDescent="0.2">
      <c r="A61" s="11"/>
      <c r="B61" s="11"/>
      <c r="C61" s="11"/>
      <c r="D61" s="11"/>
      <c r="E61" s="11"/>
      <c r="F61" s="11" t="s">
        <v>21</v>
      </c>
      <c r="G61" s="13">
        <f>AVERAGE(G54:G60)</f>
        <v>0.53740262194535027</v>
      </c>
      <c r="H61" s="11" t="s">
        <v>20</v>
      </c>
      <c r="I61" s="16">
        <f>AVERAGE(I54:I60)</f>
        <v>0.42857142857142855</v>
      </c>
      <c r="J61" s="11"/>
      <c r="K61" s="11"/>
      <c r="L61" s="11"/>
    </row>
    <row r="62" spans="1:12" x14ac:dyDescent="0.2">
      <c r="A62" s="11"/>
      <c r="B62" s="11"/>
      <c r="C62" s="11"/>
      <c r="D62" s="11"/>
      <c r="E62" s="11"/>
      <c r="F62" s="11" t="s">
        <v>22</v>
      </c>
      <c r="G62" s="13">
        <f>MEDIAN(G54:G60)</f>
        <v>0.26450922172487257</v>
      </c>
      <c r="H62" s="11"/>
      <c r="I62" s="11"/>
      <c r="J62" s="11"/>
      <c r="K62" s="11"/>
      <c r="L62" s="11"/>
    </row>
    <row r="64" spans="1:12" x14ac:dyDescent="0.2">
      <c r="A64" s="11" t="s">
        <v>43</v>
      </c>
      <c r="B64" s="11">
        <v>8</v>
      </c>
      <c r="C64" s="11">
        <v>366</v>
      </c>
      <c r="D64" s="11">
        <v>2</v>
      </c>
      <c r="E64" s="11">
        <v>9125</v>
      </c>
      <c r="F64" s="12">
        <v>10714.516962843296</v>
      </c>
      <c r="G64" s="13">
        <f t="shared" ref="G64:G68" si="24">ABS(E64-F64)/E64</f>
        <v>0.17419363976364888</v>
      </c>
      <c r="H64" s="14" t="str">
        <f>IF(G64&lt;=0.25,"YES","NO")</f>
        <v>YES</v>
      </c>
      <c r="I64" s="14">
        <f>IF(H64="YES",1,0)</f>
        <v>1</v>
      </c>
      <c r="J64" s="13">
        <f>ABS(E64-F64)</f>
        <v>1589.5169628432959</v>
      </c>
      <c r="K64" s="11" t="s">
        <v>4</v>
      </c>
      <c r="L64" s="13">
        <f>MIN(J64:J70)</f>
        <v>258.58904109589048</v>
      </c>
    </row>
    <row r="65" spans="1:12" x14ac:dyDescent="0.2">
      <c r="A65" s="11"/>
      <c r="B65" s="11">
        <v>17</v>
      </c>
      <c r="C65" s="11">
        <v>1849</v>
      </c>
      <c r="D65" s="11">
        <v>7</v>
      </c>
      <c r="E65" s="11">
        <v>25910</v>
      </c>
      <c r="F65" s="12">
        <v>43720.911426639621</v>
      </c>
      <c r="G65" s="13">
        <f t="shared" si="24"/>
        <v>0.68741456683286839</v>
      </c>
      <c r="H65" s="14" t="str">
        <f t="shared" ref="H65:H70" si="25">IF(G65&lt;=0.25,"YES","NO")</f>
        <v>NO</v>
      </c>
      <c r="I65" s="14">
        <f>IF(H65="YES",1,0)</f>
        <v>0</v>
      </c>
      <c r="J65" s="13">
        <f t="shared" ref="J65:J70" si="26">ABS(E65-F65)</f>
        <v>17810.911426639621</v>
      </c>
      <c r="K65" s="11" t="s">
        <v>25</v>
      </c>
      <c r="L65" s="13">
        <f>QUARTILE(J64:J70,1)</f>
        <v>824.53101724048111</v>
      </c>
    </row>
    <row r="66" spans="1:12" x14ac:dyDescent="0.2">
      <c r="A66" s="11"/>
      <c r="B66" s="11">
        <v>19</v>
      </c>
      <c r="C66" s="11">
        <v>434</v>
      </c>
      <c r="D66" s="11">
        <v>1</v>
      </c>
      <c r="E66" s="11">
        <v>15052</v>
      </c>
      <c r="F66" s="12">
        <v>6926.6832917705742</v>
      </c>
      <c r="G66" s="13">
        <f t="shared" si="24"/>
        <v>0.53981641696979976</v>
      </c>
      <c r="H66" s="14" t="str">
        <f t="shared" si="25"/>
        <v>NO</v>
      </c>
      <c r="I66" s="14">
        <f t="shared" ref="I66:I70" si="27">IF(H66="YES",1,0)</f>
        <v>0</v>
      </c>
      <c r="J66" s="13">
        <f t="shared" si="26"/>
        <v>8125.3167082294258</v>
      </c>
      <c r="K66" s="11" t="s">
        <v>26</v>
      </c>
      <c r="L66" s="15">
        <f>MEDIAN(J64:J70)</f>
        <v>1268.0058207217699</v>
      </c>
    </row>
    <row r="67" spans="1:12" x14ac:dyDescent="0.2">
      <c r="A67" s="11"/>
      <c r="B67" s="11">
        <v>30</v>
      </c>
      <c r="C67" s="11">
        <v>387</v>
      </c>
      <c r="D67" s="11">
        <v>4</v>
      </c>
      <c r="E67" s="11">
        <v>1798</v>
      </c>
      <c r="F67" s="12">
        <v>3000.5753424657532</v>
      </c>
      <c r="G67" s="13">
        <f t="shared" si="24"/>
        <v>0.66884056866838337</v>
      </c>
      <c r="H67" s="14" t="str">
        <f t="shared" si="25"/>
        <v>NO</v>
      </c>
      <c r="I67" s="14">
        <f t="shared" si="27"/>
        <v>0</v>
      </c>
      <c r="J67" s="13">
        <f t="shared" si="26"/>
        <v>1202.5753424657532</v>
      </c>
      <c r="K67" s="11" t="s">
        <v>27</v>
      </c>
      <c r="L67" s="13">
        <f>QUARTILE(J64:J70,3)</f>
        <v>4857.4168355363608</v>
      </c>
    </row>
    <row r="68" spans="1:12" x14ac:dyDescent="0.2">
      <c r="A68" s="11"/>
      <c r="B68" s="11">
        <v>39</v>
      </c>
      <c r="C68" s="11">
        <v>302</v>
      </c>
      <c r="D68" s="11">
        <v>4</v>
      </c>
      <c r="E68" s="11">
        <v>5787</v>
      </c>
      <c r="F68" s="12">
        <v>6233.486692015209</v>
      </c>
      <c r="G68" s="13">
        <f t="shared" si="24"/>
        <v>7.7153394161950745E-2</v>
      </c>
      <c r="H68" s="14" t="str">
        <f t="shared" si="25"/>
        <v>YES</v>
      </c>
      <c r="I68" s="14">
        <f t="shared" si="27"/>
        <v>1</v>
      </c>
      <c r="J68" s="13">
        <f t="shared" si="26"/>
        <v>446.48669201520897</v>
      </c>
      <c r="K68" s="11" t="s">
        <v>28</v>
      </c>
      <c r="L68" s="13">
        <f>MAX(J64:J70)</f>
        <v>17810.911426639621</v>
      </c>
    </row>
    <row r="69" spans="1:12" x14ac:dyDescent="0.2">
      <c r="A69" s="11"/>
      <c r="B69" s="11">
        <v>48</v>
      </c>
      <c r="C69" s="11">
        <v>390</v>
      </c>
      <c r="D69" s="11">
        <v>4</v>
      </c>
      <c r="E69" s="11">
        <v>11023</v>
      </c>
      <c r="F69" s="12">
        <v>9754.9941792782301</v>
      </c>
      <c r="G69" s="13">
        <f>ABS(E69-F69)/E69</f>
        <v>0.11503273344114759</v>
      </c>
      <c r="H69" s="14" t="str">
        <f t="shared" si="25"/>
        <v>YES</v>
      </c>
      <c r="I69" s="14">
        <f t="shared" si="27"/>
        <v>1</v>
      </c>
      <c r="J69" s="13">
        <f t="shared" si="26"/>
        <v>1268.0058207217699</v>
      </c>
      <c r="K69" s="11"/>
      <c r="L69" s="11"/>
    </row>
    <row r="70" spans="1:12" x14ac:dyDescent="0.2">
      <c r="A70" s="11"/>
      <c r="B70" s="11">
        <v>49</v>
      </c>
      <c r="C70" s="11">
        <v>193</v>
      </c>
      <c r="D70" s="11">
        <v>6</v>
      </c>
      <c r="E70" s="11">
        <v>1755</v>
      </c>
      <c r="F70" s="12">
        <v>1496.4109589041095</v>
      </c>
      <c r="G70" s="13">
        <f>ABS(E70-F70)/E70</f>
        <v>0.14734418296062135</v>
      </c>
      <c r="H70" s="14" t="str">
        <f t="shared" si="25"/>
        <v>YES</v>
      </c>
      <c r="I70" s="14">
        <f t="shared" si="27"/>
        <v>1</v>
      </c>
      <c r="J70" s="13">
        <f t="shared" si="26"/>
        <v>258.58904109589048</v>
      </c>
      <c r="K70" s="11"/>
      <c r="L70" s="11"/>
    </row>
    <row r="71" spans="1:12" x14ac:dyDescent="0.2">
      <c r="A71" s="11"/>
      <c r="B71" s="11"/>
      <c r="C71" s="11"/>
      <c r="D71" s="11"/>
      <c r="E71" s="11"/>
      <c r="F71" s="11" t="s">
        <v>21</v>
      </c>
      <c r="G71" s="13">
        <f>AVERAGE(G64:G70)</f>
        <v>0.34425650039977423</v>
      </c>
      <c r="H71" s="11" t="s">
        <v>20</v>
      </c>
      <c r="I71" s="16">
        <f>AVERAGE(I64:I70)</f>
        <v>0.5714285714285714</v>
      </c>
      <c r="J71" s="11"/>
      <c r="K71" s="11"/>
      <c r="L71" s="11"/>
    </row>
    <row r="72" spans="1:12" x14ac:dyDescent="0.2">
      <c r="A72" s="11"/>
      <c r="B72" s="11"/>
      <c r="C72" s="11"/>
      <c r="D72" s="11"/>
      <c r="E72" s="11"/>
      <c r="F72" s="11" t="s">
        <v>22</v>
      </c>
      <c r="G72" s="13">
        <f>MEDIAN(G64:G70)</f>
        <v>0.17419363976364888</v>
      </c>
      <c r="H72" s="11"/>
      <c r="I72" s="11"/>
      <c r="J72" s="11"/>
      <c r="K72" s="11"/>
      <c r="L72" s="11"/>
    </row>
    <row r="74" spans="1:12" x14ac:dyDescent="0.2">
      <c r="E74" s="1" t="s">
        <v>86</v>
      </c>
      <c r="F74" s="1" t="s">
        <v>21</v>
      </c>
      <c r="G74" s="18">
        <f>AVERAGE(G43:G49,G54:G60,G64:G70)</f>
        <v>0.50755412281617152</v>
      </c>
      <c r="H74" s="1" t="s">
        <v>85</v>
      </c>
      <c r="I74" s="1">
        <f>AVERAGE(I43:I49,I54:I60,I64:I70)</f>
        <v>0.42857142857142855</v>
      </c>
    </row>
    <row r="75" spans="1:12" x14ac:dyDescent="0.2">
      <c r="E75" s="1"/>
      <c r="F75" s="1" t="s">
        <v>22</v>
      </c>
      <c r="G75" s="18">
        <f>MEDIAN(G43:G49,G54:G60,G64:G70)</f>
        <v>0.33673974913038895</v>
      </c>
      <c r="H75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asli</vt:lpstr>
      <vt:lpstr>prep-outlier</vt:lpstr>
      <vt:lpstr>pre-normalized</vt:lpstr>
      <vt:lpstr>K1-Euc</vt:lpstr>
      <vt:lpstr>Aggregate-K1</vt:lpstr>
      <vt:lpstr>Final</vt:lpstr>
      <vt:lpstr>K3-AVG</vt:lpstr>
      <vt:lpstr>K5-AVG</vt:lpstr>
      <vt:lpstr>K2-AVG</vt:lpstr>
      <vt:lpstr>K5-MED</vt:lpstr>
      <vt:lpstr>K2-IWM</vt:lpstr>
      <vt:lpstr>K3-MED</vt:lpstr>
      <vt:lpstr>K4-MED</vt:lpstr>
      <vt:lpstr>validation-set</vt:lpstr>
      <vt:lpstr>K4-IWM</vt:lpstr>
      <vt:lpstr>K4-AVG</vt:lpstr>
      <vt:lpstr>K3-IWM</vt:lpstr>
      <vt:lpstr>K5-IWM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2018-08-06T07:29:13Z</dcterms:created>
  <dcterms:modified xsi:type="dcterms:W3CDTF">2018-08-12T09:19:40Z</dcterms:modified>
</cp:coreProperties>
</file>